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lupuscapital2-my.sharepoint.com/personal/matt_jones_tymanplc_com/Documents/Documents/Sustainability/"/>
    </mc:Choice>
  </mc:AlternateContent>
  <xr:revisionPtr revIDLastSave="0" documentId="8_{7272A4B9-F087-470F-9A2E-111E5D8A5C6F}" xr6:coauthVersionLast="47" xr6:coauthVersionMax="47" xr10:uidLastSave="{00000000-0000-0000-0000-000000000000}"/>
  <bookViews>
    <workbookView xWindow="-120" yWindow="-120" windowWidth="29040" windowHeight="15720" xr2:uid="{57FC0B30-C5A1-4A77-BDA5-2270C147A839}"/>
  </bookViews>
  <sheets>
    <sheet name="Sustainability data table 2024"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9" i="5" l="1"/>
  <c r="G29" i="5"/>
  <c r="H29" i="5"/>
  <c r="H22" i="5"/>
  <c r="F7" i="5"/>
  <c r="F23" i="5" s="1"/>
  <c r="F6" i="5"/>
  <c r="F44" i="5"/>
  <c r="F45" i="5"/>
  <c r="F43" i="5"/>
  <c r="F42" i="5"/>
  <c r="K7" i="5"/>
  <c r="K6" i="5"/>
  <c r="L6" i="5"/>
  <c r="L7" i="5"/>
  <c r="M7" i="5"/>
  <c r="M6" i="5"/>
  <c r="J84" i="5"/>
  <c r="I84" i="5"/>
  <c r="H84" i="5"/>
  <c r="G84" i="5"/>
  <c r="I71" i="5"/>
  <c r="H71" i="5"/>
  <c r="G71" i="5"/>
  <c r="J45" i="5"/>
  <c r="I45" i="5"/>
  <c r="H45" i="5"/>
  <c r="G45" i="5"/>
  <c r="I44" i="5"/>
  <c r="H44" i="5"/>
  <c r="G44" i="5"/>
  <c r="I43" i="5"/>
  <c r="H43" i="5"/>
  <c r="I42" i="5"/>
  <c r="H42" i="5"/>
  <c r="G42" i="5"/>
  <c r="J34" i="5"/>
  <c r="J35" i="5" s="1"/>
  <c r="I34" i="5"/>
  <c r="I35" i="5" s="1"/>
  <c r="H34" i="5"/>
  <c r="G34" i="5"/>
  <c r="M29" i="5"/>
  <c r="L29" i="5"/>
  <c r="K29" i="5"/>
  <c r="J29" i="5"/>
  <c r="I29" i="5"/>
  <c r="J22" i="5"/>
  <c r="I22" i="5"/>
  <c r="J7" i="5"/>
  <c r="I7" i="5"/>
  <c r="H7" i="5"/>
  <c r="G7" i="5"/>
  <c r="G23" i="5" s="1"/>
  <c r="J6" i="5"/>
  <c r="I6" i="5"/>
  <c r="H6" i="5"/>
  <c r="G6" i="5"/>
  <c r="H23" i="5" l="1"/>
  <c r="I23" i="5"/>
  <c r="J23" i="5"/>
</calcChain>
</file>

<file path=xl/sharedStrings.xml><?xml version="1.0" encoding="utf-8"?>
<sst xmlns="http://schemas.openxmlformats.org/spreadsheetml/2006/main" count="292" uniqueCount="176">
  <si>
    <t>Topic</t>
  </si>
  <si>
    <t>Unit of Measure</t>
  </si>
  <si>
    <t>Target</t>
  </si>
  <si>
    <t>Greenhouse gas emissions</t>
  </si>
  <si>
    <t>Energy management</t>
  </si>
  <si>
    <t>Waste management</t>
  </si>
  <si>
    <t>Workforce health and safety</t>
  </si>
  <si>
    <t>Product innovation</t>
  </si>
  <si>
    <t>% product revenues positively contributing to the UN SDGs</t>
  </si>
  <si>
    <t xml:space="preserve">Rate per 1 m hours worked (employees &amp; agency) </t>
  </si>
  <si>
    <t>n/a</t>
  </si>
  <si>
    <t>Fatalities</t>
  </si>
  <si>
    <t>Number</t>
  </si>
  <si>
    <t>Zero</t>
  </si>
  <si>
    <t>Number (employees/agency)</t>
  </si>
  <si>
    <t>Safety leadership tours</t>
  </si>
  <si>
    <t>YOY improvement</t>
  </si>
  <si>
    <t>Notes</t>
  </si>
  <si>
    <r>
      <t>Accounting Metric</t>
    </r>
    <r>
      <rPr>
        <b/>
        <vertAlign val="superscript"/>
        <sz val="11"/>
        <color theme="1"/>
        <rFont val="Calibri"/>
        <family val="2"/>
        <scheme val="minor"/>
      </rPr>
      <t>1</t>
    </r>
  </si>
  <si>
    <t>Silicosis (health and safety) is not considered material - it is not an occupational exposure hazard in the Group's operations.</t>
  </si>
  <si>
    <t>%</t>
  </si>
  <si>
    <r>
      <t>TCO</t>
    </r>
    <r>
      <rPr>
        <vertAlign val="subscript"/>
        <sz val="11"/>
        <color theme="1"/>
        <rFont val="Calibri"/>
        <family val="2"/>
        <scheme val="minor"/>
      </rPr>
      <t>2</t>
    </r>
    <r>
      <rPr>
        <sz val="11"/>
        <color theme="1"/>
        <rFont val="Calibri"/>
        <family val="2"/>
        <scheme val="minor"/>
      </rPr>
      <t>e</t>
    </r>
  </si>
  <si>
    <t>Actual (employee &amp; agency)</t>
  </si>
  <si>
    <t>MWh</t>
  </si>
  <si>
    <t>% hazardous</t>
  </si>
  <si>
    <t>% landfilled</t>
  </si>
  <si>
    <t>Product integrity &amp; transparency</t>
  </si>
  <si>
    <t>£m</t>
  </si>
  <si>
    <t>Whistleblowing</t>
  </si>
  <si>
    <t>&lt;3.0 by YE 2026</t>
  </si>
  <si>
    <t>Losses from anti-competitive / anti-trust activity</t>
  </si>
  <si>
    <t>Intensity ratio</t>
  </si>
  <si>
    <r>
      <t>TCO</t>
    </r>
    <r>
      <rPr>
        <vertAlign val="subscript"/>
        <sz val="11"/>
        <color theme="1"/>
        <rFont val="Calibri"/>
        <family val="2"/>
        <scheme val="minor"/>
      </rPr>
      <t>2</t>
    </r>
    <r>
      <rPr>
        <sz val="11"/>
        <color theme="1"/>
        <rFont val="Calibri"/>
        <family val="2"/>
        <scheme val="minor"/>
      </rPr>
      <t>e/£m revenue</t>
    </r>
  </si>
  <si>
    <r>
      <t>m</t>
    </r>
    <r>
      <rPr>
        <vertAlign val="superscript"/>
        <sz val="11"/>
        <color theme="1"/>
        <rFont val="Calibri"/>
        <family val="2"/>
        <scheme val="minor"/>
      </rPr>
      <t>3</t>
    </r>
  </si>
  <si>
    <r>
      <t>m</t>
    </r>
    <r>
      <rPr>
        <vertAlign val="superscript"/>
        <sz val="11"/>
        <color theme="1"/>
        <rFont val="Calibri"/>
        <family val="2"/>
        <scheme val="minor"/>
      </rPr>
      <t>3</t>
    </r>
    <r>
      <rPr>
        <sz val="11"/>
        <color theme="1"/>
        <rFont val="Calibri"/>
        <family val="2"/>
        <scheme val="minor"/>
      </rPr>
      <t>/£m revenue</t>
    </r>
  </si>
  <si>
    <t>Amount generated (non-hazardous)</t>
  </si>
  <si>
    <t>Amount generated (hazardous)</t>
  </si>
  <si>
    <t>Lost time incidents (excluding COVID)</t>
  </si>
  <si>
    <t>SDG Alignment</t>
  </si>
  <si>
    <t>Number (contractors/visitors)</t>
  </si>
  <si>
    <t>Total energy consumption (fuels, electricity and company transport)</t>
  </si>
  <si>
    <t>% grid electricity in above</t>
  </si>
  <si>
    <t>Water consumption (municipal supplies)</t>
  </si>
  <si>
    <t>Water consumption (groundwater)</t>
  </si>
  <si>
    <t>Tonnes</t>
  </si>
  <si>
    <t>Female representation at Board level</t>
  </si>
  <si>
    <t>Female representation across global workforce</t>
  </si>
  <si>
    <t>Safety training</t>
  </si>
  <si>
    <t>Total hours</t>
  </si>
  <si>
    <t>Community investment</t>
  </si>
  <si>
    <t>Company cash donation to charity</t>
  </si>
  <si>
    <t>Employee cash donation to charity</t>
  </si>
  <si>
    <t>Value of staff time volunteered in company hours</t>
  </si>
  <si>
    <t>£</t>
  </si>
  <si>
    <t>In-kind contributions to local communities</t>
  </si>
  <si>
    <t>Total community investment</t>
  </si>
  <si>
    <t>Management system certification</t>
  </si>
  <si>
    <t>Total tonnes waste/£m revenue</t>
  </si>
  <si>
    <t>Number of plants certified</t>
  </si>
  <si>
    <t>% revenues from certified facilities</t>
  </si>
  <si>
    <t>zero by YE 2026</t>
  </si>
  <si>
    <t>Recordable incidents involving contractors/visitors</t>
  </si>
  <si>
    <t>Total scope 3 emissions</t>
  </si>
  <si>
    <t>ISO 14001 Environment</t>
  </si>
  <si>
    <t>ISO 9000 Quality</t>
  </si>
  <si>
    <t>ISO 45001 Health and Safety</t>
  </si>
  <si>
    <t>Cases reported to confidential reporting lines</t>
  </si>
  <si>
    <t>Total amount of waste generated (non-hazardous + hazardous)</t>
  </si>
  <si>
    <t>Total water consumption  (municipal and groundwater)</t>
  </si>
  <si>
    <t>% emissions covered under emissions-limiting regulations (e.g. EU ETS)</t>
  </si>
  <si>
    <t>Tyman and the SASB Materiality Map</t>
  </si>
  <si>
    <t>Total scope 1, 2 &amp; 3 emissions (value chain carbon footprint)</t>
  </si>
  <si>
    <t>1a Purchased goods and services (direct materials)</t>
  </si>
  <si>
    <r>
      <t xml:space="preserve">2019 
</t>
    </r>
    <r>
      <rPr>
        <sz val="9"/>
        <color theme="1"/>
        <rFont val="Calibri"/>
        <family val="2"/>
        <scheme val="minor"/>
      </rPr>
      <t>(baseline Year)</t>
    </r>
  </si>
  <si>
    <t>2 Capital goods</t>
  </si>
  <si>
    <t>5 Waste generated in operations</t>
  </si>
  <si>
    <t>6 Business travel (including flights)</t>
  </si>
  <si>
    <t>7 Employee commuting</t>
  </si>
  <si>
    <t>9 Downstream transportation and distribution</t>
  </si>
  <si>
    <t>4 Upstream transportation and distribution</t>
  </si>
  <si>
    <t>11 Use of sold product</t>
  </si>
  <si>
    <t>3 Fuel and energy related activities</t>
  </si>
  <si>
    <t>12 End-of-life treatment of products</t>
  </si>
  <si>
    <t>1b Purchased goods and services (indirect materials and services)</t>
  </si>
  <si>
    <t>Training and development</t>
  </si>
  <si>
    <t>Training hours (all types, including safety related training recorded above)</t>
  </si>
  <si>
    <t>Diversity, equity and inclusion</t>
  </si>
  <si>
    <t>Percentage of workforce unionised</t>
  </si>
  <si>
    <t>% total workforce (temp &amp; perm)</t>
  </si>
  <si>
    <t>Number of training hours</t>
  </si>
  <si>
    <t>% temporary &amp; permanent employees</t>
  </si>
  <si>
    <t>&lt; 30 years</t>
  </si>
  <si>
    <t>30-50 years</t>
  </si>
  <si>
    <t>&gt;50 Years</t>
  </si>
  <si>
    <t>% permanent employees</t>
  </si>
  <si>
    <t>Age breakdown:</t>
  </si>
  <si>
    <t>Product revenues certified to EPD or C2C standards</t>
  </si>
  <si>
    <t>£m revenue</t>
  </si>
  <si>
    <t>Water stewardship (consumption and discharges)</t>
  </si>
  <si>
    <t xml:space="preserve">Positive safety observations </t>
  </si>
  <si>
    <t>Environmental compliance</t>
  </si>
  <si>
    <t>zero</t>
  </si>
  <si>
    <t>Total water consumption at water-stressed sites (5 locations - Mexico, Italy &amp; US)</t>
  </si>
  <si>
    <t>Safety improvement opportunities (unsafe condition/unsafe act)</t>
  </si>
  <si>
    <r>
      <t xml:space="preserve">External ESG ratings </t>
    </r>
    <r>
      <rPr>
        <sz val="9"/>
        <color theme="1"/>
        <rFont val="Calibri"/>
        <family val="2"/>
        <scheme val="minor"/>
      </rPr>
      <t>(publicly available)</t>
    </r>
  </si>
  <si>
    <t>CDP</t>
  </si>
  <si>
    <t>C</t>
  </si>
  <si>
    <t>MSCI</t>
  </si>
  <si>
    <t>Grade</t>
  </si>
  <si>
    <t>Sustainalytics</t>
  </si>
  <si>
    <r>
      <t>Lost time incidents (</t>
    </r>
    <r>
      <rPr>
        <sz val="9"/>
        <color theme="1"/>
        <rFont val="Calibri"/>
        <family val="2"/>
        <scheme val="minor"/>
      </rPr>
      <t>COVID related only: workplace exposure close contact &lt;2m for 15 mins or more in any 24 hour period</t>
    </r>
    <r>
      <rPr>
        <sz val="11"/>
        <color theme="1"/>
        <rFont val="Calibri"/>
        <family val="2"/>
        <scheme val="minor"/>
      </rPr>
      <t>)</t>
    </r>
  </si>
  <si>
    <t>Intensity ratio (all sites)</t>
  </si>
  <si>
    <t>Average training hours per employee (permanent/temporary)</t>
  </si>
  <si>
    <t xml:space="preserve">&lt;1.0 </t>
  </si>
  <si>
    <t>Training hours/employee</t>
  </si>
  <si>
    <t>Scope 2 emissions (electricity) - location based</t>
  </si>
  <si>
    <t>Scope 2 emissions (electricity) - market based</t>
  </si>
  <si>
    <t>Total scope 1 and 2 emissions (market based)</t>
  </si>
  <si>
    <t>Total scope 1 and 2 emissions (location based)</t>
  </si>
  <si>
    <r>
      <t>Lost Time Incident Frequency Rate (LTIFR)</t>
    </r>
    <r>
      <rPr>
        <vertAlign val="superscript"/>
        <sz val="11"/>
        <color theme="1"/>
        <rFont val="Calibri"/>
        <family val="2"/>
        <scheme val="minor"/>
      </rPr>
      <t>3</t>
    </r>
    <r>
      <rPr>
        <sz val="11"/>
        <color theme="1"/>
        <rFont val="Calibri"/>
        <family val="2"/>
        <scheme val="minor"/>
      </rPr>
      <t xml:space="preserve"> including COVID cases</t>
    </r>
  </si>
  <si>
    <r>
      <rPr>
        <vertAlign val="superscript"/>
        <sz val="9"/>
        <color theme="1"/>
        <rFont val="Calibri"/>
        <family val="2"/>
        <scheme val="minor"/>
      </rPr>
      <t>3</t>
    </r>
    <r>
      <rPr>
        <sz val="9"/>
        <color theme="1"/>
        <rFont val="Calibri"/>
        <family val="2"/>
        <scheme val="minor"/>
      </rPr>
      <t xml:space="preserve"> Lost Time Incident Frequency Rate per 1 million hours worked (incidents resulting in one or more days away from work, excluding the day of the incident).</t>
    </r>
  </si>
  <si>
    <r>
      <t>Lost Time Incident Frequency Rate (LTIFR)</t>
    </r>
    <r>
      <rPr>
        <vertAlign val="superscript"/>
        <sz val="11"/>
        <color theme="1"/>
        <rFont val="Calibri"/>
        <family val="2"/>
        <scheme val="minor"/>
      </rPr>
      <t>3</t>
    </r>
    <r>
      <rPr>
        <sz val="11"/>
        <color theme="1"/>
        <rFont val="Calibri"/>
        <family val="2"/>
        <scheme val="minor"/>
      </rPr>
      <t xml:space="preserve"> excluding COVID cases</t>
    </r>
  </si>
  <si>
    <r>
      <t>Total Recordable Incident Rate (TRIR)</t>
    </r>
    <r>
      <rPr>
        <vertAlign val="superscript"/>
        <sz val="11"/>
        <color theme="1"/>
        <rFont val="Calibri"/>
        <family val="2"/>
        <scheme val="minor"/>
      </rPr>
      <t>4</t>
    </r>
    <r>
      <rPr>
        <sz val="11"/>
        <color theme="1"/>
        <rFont val="Calibri"/>
        <family val="2"/>
        <scheme val="minor"/>
      </rPr>
      <t xml:space="preserve"> including COVID</t>
    </r>
  </si>
  <si>
    <r>
      <t>Total Recordable Incident Rate (TRIR)</t>
    </r>
    <r>
      <rPr>
        <vertAlign val="superscript"/>
        <sz val="11"/>
        <color theme="1"/>
        <rFont val="Calibri"/>
        <family val="2"/>
        <scheme val="minor"/>
      </rPr>
      <t>4</t>
    </r>
    <r>
      <rPr>
        <sz val="11"/>
        <color theme="1"/>
        <rFont val="Calibri"/>
        <family val="2"/>
        <scheme val="minor"/>
      </rPr>
      <t xml:space="preserve"> excluding COVID cases</t>
    </r>
  </si>
  <si>
    <r>
      <t>Serious incidents</t>
    </r>
    <r>
      <rPr>
        <vertAlign val="superscript"/>
        <sz val="11"/>
        <color theme="1"/>
        <rFont val="Calibri"/>
        <family val="2"/>
        <scheme val="minor"/>
      </rPr>
      <t>5</t>
    </r>
  </si>
  <si>
    <r>
      <t>Hi-potential near miss incidents</t>
    </r>
    <r>
      <rPr>
        <vertAlign val="superscript"/>
        <sz val="11"/>
        <color theme="1"/>
        <rFont val="Calibri"/>
        <family val="2"/>
        <scheme val="minor"/>
      </rPr>
      <t>6</t>
    </r>
  </si>
  <si>
    <r>
      <t>Health and safety enforcement actions</t>
    </r>
    <r>
      <rPr>
        <vertAlign val="superscript"/>
        <sz val="11"/>
        <color theme="1"/>
        <rFont val="Calibri"/>
        <family val="2"/>
        <scheme val="minor"/>
      </rPr>
      <t>7</t>
    </r>
  </si>
  <si>
    <r>
      <rPr>
        <vertAlign val="superscript"/>
        <sz val="9"/>
        <color theme="1"/>
        <rFont val="Calibri"/>
        <family val="2"/>
        <scheme val="minor"/>
      </rPr>
      <t>8</t>
    </r>
    <r>
      <rPr>
        <sz val="9"/>
        <color theme="1"/>
        <rFont val="Calibri"/>
        <family val="2"/>
        <scheme val="minor"/>
      </rPr>
      <t xml:space="preserve"> Revised definition introduced from 2020 excluding all types of absence such as holiday, furlough and other non-working time.</t>
    </r>
  </si>
  <si>
    <r>
      <t>Hours worked</t>
    </r>
    <r>
      <rPr>
        <vertAlign val="superscript"/>
        <sz val="11"/>
        <color theme="1"/>
        <rFont val="Calibri"/>
        <family val="2"/>
        <scheme val="minor"/>
      </rPr>
      <t>8</t>
    </r>
  </si>
  <si>
    <t>Intensity ratio (scope 1 and 2 emissions) market based</t>
  </si>
  <si>
    <t>Intensity ratio (scope 1 and 2 emissions) location based</t>
  </si>
  <si>
    <r>
      <t>Cap on absolute consumption of 233,000 m</t>
    </r>
    <r>
      <rPr>
        <vertAlign val="superscript"/>
        <sz val="11"/>
        <rFont val="Calibri"/>
        <family val="2"/>
        <scheme val="minor"/>
      </rPr>
      <t>3</t>
    </r>
    <r>
      <rPr>
        <sz val="11"/>
        <rFont val="Calibri"/>
        <family val="2"/>
        <scheme val="minor"/>
      </rPr>
      <t xml:space="preserve"> (10% reduction on 2021 baseline)</t>
    </r>
  </si>
  <si>
    <r>
      <t>% renewable ener</t>
    </r>
    <r>
      <rPr>
        <sz val="11"/>
        <rFont val="Calibri"/>
        <family val="2"/>
        <scheme val="minor"/>
      </rPr>
      <t>gy (as a proportion of total energy consumption above</t>
    </r>
    <r>
      <rPr>
        <sz val="11"/>
        <color theme="1"/>
        <rFont val="Calibri"/>
        <family val="2"/>
        <scheme val="minor"/>
      </rPr>
      <t>)</t>
    </r>
  </si>
  <si>
    <t>£m revenues crime reduction products</t>
  </si>
  <si>
    <t>£m revenues energy saving products</t>
  </si>
  <si>
    <t>£m revenues fire protection products</t>
  </si>
  <si>
    <t>£m revenues severe weather protection products</t>
  </si>
  <si>
    <t>£m revenues inclusive living products</t>
  </si>
  <si>
    <t>£m revenues safety &amp; health protection products</t>
  </si>
  <si>
    <r>
      <t>Environmental enforcement actions</t>
    </r>
    <r>
      <rPr>
        <vertAlign val="superscript"/>
        <sz val="11"/>
        <color theme="1"/>
        <rFont val="Calibri"/>
        <family val="2"/>
        <scheme val="minor"/>
      </rPr>
      <t>9</t>
    </r>
  </si>
  <si>
    <r>
      <rPr>
        <vertAlign val="superscript"/>
        <sz val="9"/>
        <color theme="1"/>
        <rFont val="Calibri"/>
        <family val="2"/>
        <scheme val="minor"/>
      </rPr>
      <t>9</t>
    </r>
    <r>
      <rPr>
        <sz val="9"/>
        <color theme="1"/>
        <rFont val="Calibri"/>
        <family val="2"/>
        <scheme val="minor"/>
      </rPr>
      <t xml:space="preserve"> Any prohibition notices, penalties, fines, violations, citations, prosecutions, warnings or other action for environmental offences taken by local, state or national regulatory body requiring action by the business.  </t>
    </r>
  </si>
  <si>
    <t>8.4 / AA</t>
  </si>
  <si>
    <t>7.1 / A</t>
  </si>
  <si>
    <t>Score/risk rating</t>
  </si>
  <si>
    <t>17.8 (low)</t>
  </si>
  <si>
    <t>Score/rating</t>
  </si>
  <si>
    <r>
      <rPr>
        <vertAlign val="superscript"/>
        <sz val="9"/>
        <color theme="1"/>
        <rFont val="Calibri"/>
        <family val="2"/>
        <scheme val="minor"/>
      </rPr>
      <t>10</t>
    </r>
    <r>
      <rPr>
        <sz val="9"/>
        <color theme="1"/>
        <rFont val="Calibri"/>
        <family val="2"/>
        <scheme val="minor"/>
      </rPr>
      <t xml:space="preserve"> Minor technical violation with a trade effluent discharge consent (for the canteen) from the AmesburyTruth Juarez plant in Mexico.  A surcharge of US$4,446 was levied on the plant’s monthly effluent bill to treat the higher than permitted contaminant load (Biochemical and Chemical Oxygen Demand) in the effluent.  No discharge to the natural environment. Revised cleaning procedures and bolting down of floor sieves to minimise food residues entering the drainage system has corrected the non-compliant discharge.</t>
    </r>
  </si>
  <si>
    <t xml:space="preserve">(All employees: permanent and temporary/agency, except where noted for contractors/visitors)  </t>
  </si>
  <si>
    <t>Total £m product revenues positively contributing to the UN SDGs</t>
  </si>
  <si>
    <t>Air quality - our manufacturing facilities are not typically regulated for industrial air emissions such as NOx, SOx, particulates or VOCs etc.  These air emissions are not considered material so are not disclosed in the Annual Report and Accounts..</t>
  </si>
  <si>
    <r>
      <t xml:space="preserve">1 </t>
    </r>
    <r>
      <rPr>
        <vertAlign val="superscript"/>
        <sz val="11"/>
        <rFont val="Calibri"/>
        <family val="2"/>
        <scheme val="minor"/>
      </rPr>
      <t>10</t>
    </r>
  </si>
  <si>
    <r>
      <t>21.0 (medium)</t>
    </r>
    <r>
      <rPr>
        <vertAlign val="superscript"/>
        <sz val="11"/>
        <color theme="1"/>
        <rFont val="Calibri"/>
        <family val="2"/>
        <scheme val="minor"/>
      </rPr>
      <t>13</t>
    </r>
  </si>
  <si>
    <t>Headcount (permanent and temporary)</t>
  </si>
  <si>
    <t xml:space="preserve">Scope 1 emissions (stationary combustion, vehicle fuel and refrigerant losses) </t>
  </si>
  <si>
    <t>B</t>
  </si>
  <si>
    <r>
      <t>27.5% absolute reduction by YE 2030 (vs 2019 baseline) 421,395 TCO</t>
    </r>
    <r>
      <rPr>
        <vertAlign val="subscript"/>
        <sz val="11"/>
        <color theme="1"/>
        <rFont val="Calibri"/>
        <family val="2"/>
        <scheme val="minor"/>
      </rPr>
      <t>2</t>
    </r>
    <r>
      <rPr>
        <sz val="11"/>
        <color theme="1"/>
        <rFont val="Calibri"/>
        <family val="2"/>
        <scheme val="minor"/>
      </rPr>
      <t>e</t>
    </r>
  </si>
  <si>
    <r>
      <t>50% reduction by YE 2026 (vs 2019 baseline)  35.2 TCO</t>
    </r>
    <r>
      <rPr>
        <vertAlign val="subscript"/>
        <sz val="11"/>
        <color theme="1"/>
        <rFont val="Calibri"/>
        <family val="2"/>
        <scheme val="minor"/>
      </rPr>
      <t>2</t>
    </r>
    <r>
      <rPr>
        <sz val="11"/>
        <color theme="1"/>
        <rFont val="Calibri"/>
        <family val="2"/>
        <scheme val="minor"/>
      </rPr>
      <t>e/£m revenue</t>
    </r>
  </si>
  <si>
    <r>
      <t>46.2% reduction by YE 2030 (vs 2019 baseline) 23,226 TCO</t>
    </r>
    <r>
      <rPr>
        <vertAlign val="subscript"/>
        <sz val="11"/>
        <color theme="1"/>
        <rFont val="Calibri"/>
        <family val="2"/>
        <scheme val="minor"/>
      </rPr>
      <t>2</t>
    </r>
    <r>
      <rPr>
        <sz val="11"/>
        <color theme="1"/>
        <rFont val="Calibri"/>
        <family val="2"/>
        <scheme val="minor"/>
      </rPr>
      <t>e</t>
    </r>
  </si>
  <si>
    <t>% recycled/incinerated</t>
  </si>
  <si>
    <r>
      <rPr>
        <vertAlign val="superscript"/>
        <sz val="9"/>
        <color theme="1"/>
        <rFont val="Calibri"/>
        <family val="2"/>
        <scheme val="minor"/>
      </rPr>
      <t>2</t>
    </r>
    <r>
      <rPr>
        <sz val="9"/>
        <color theme="1"/>
        <rFont val="Calibri"/>
        <family val="2"/>
        <scheme val="minor"/>
      </rPr>
      <t xml:space="preserve"> 2019 baseline and 2020 scope 3 raw materials data restated in 2022 following improvements made to data quality (better material weights and pricing factors used).  Data for 2021 estimated based on 2019 pro-rated against revenues.</t>
    </r>
  </si>
  <si>
    <t>Female representation at senior management level (reporting direct to ExCo)</t>
  </si>
  <si>
    <t>21.0 (medium risk)</t>
  </si>
  <si>
    <t>8.5 / AA</t>
  </si>
  <si>
    <r>
      <t>Scope 3 emissions (10 x categories)</t>
    </r>
    <r>
      <rPr>
        <vertAlign val="superscript"/>
        <sz val="11"/>
        <color theme="1"/>
        <rFont val="Calibri"/>
        <family val="2"/>
        <scheme val="minor"/>
      </rPr>
      <t>2</t>
    </r>
  </si>
  <si>
    <r>
      <t xml:space="preserve">1 </t>
    </r>
    <r>
      <rPr>
        <vertAlign val="superscript"/>
        <sz val="11"/>
        <color theme="1"/>
        <rFont val="Calibri"/>
        <family val="2"/>
        <scheme val="minor"/>
      </rPr>
      <t>11</t>
    </r>
  </si>
  <si>
    <r>
      <rPr>
        <vertAlign val="superscript"/>
        <sz val="9"/>
        <color theme="1"/>
        <rFont val="Calibri"/>
        <family val="2"/>
        <scheme val="minor"/>
      </rPr>
      <t>12</t>
    </r>
    <r>
      <rPr>
        <sz val="9"/>
        <color theme="1"/>
        <rFont val="Calibri"/>
        <family val="2"/>
        <scheme val="minor"/>
      </rPr>
      <t xml:space="preserve"> Restated to include additional product revenues not reported in earlier years.</t>
    </r>
  </si>
  <si>
    <r>
      <t>Sustainable product revenues</t>
    </r>
    <r>
      <rPr>
        <vertAlign val="superscript"/>
        <sz val="11"/>
        <color theme="1"/>
        <rFont val="Calibri"/>
        <family val="2"/>
        <scheme val="minor"/>
      </rPr>
      <t>12</t>
    </r>
  </si>
  <si>
    <t>For full details of all restatements, refer to the Tyman Annual Report and Accounts (www.tymanplc.com/investor-relations/document-centre).</t>
  </si>
  <si>
    <t>Biodiversity - is not currently considered material in the context of the Group's operations as set out by SASB.  The Group is not a major land owner nor is it involved directly in extractive operations.</t>
  </si>
  <si>
    <r>
      <rPr>
        <vertAlign val="superscript"/>
        <sz val="9"/>
        <color theme="1"/>
        <rFont val="Calibri"/>
        <family val="2"/>
        <scheme val="minor"/>
      </rPr>
      <t>11</t>
    </r>
    <r>
      <rPr>
        <sz val="9"/>
        <color theme="1"/>
        <rFont val="Calibri"/>
        <family val="2"/>
        <scheme val="minor"/>
      </rPr>
      <t xml:space="preserve"> Refer to 2023 ARA for details.</t>
    </r>
  </si>
  <si>
    <r>
      <rPr>
        <vertAlign val="superscript"/>
        <sz val="9"/>
        <color theme="1"/>
        <rFont val="Calibri"/>
        <family val="2"/>
        <scheme val="minor"/>
      </rPr>
      <t>13</t>
    </r>
    <r>
      <rPr>
        <sz val="9"/>
        <color theme="1"/>
        <rFont val="Calibri"/>
        <family val="2"/>
        <scheme val="minor"/>
      </rPr>
      <t xml:space="preserve"> New more comprehensive KPIs introduced in 2022. </t>
    </r>
  </si>
  <si>
    <r>
      <rPr>
        <vertAlign val="superscript"/>
        <sz val="9"/>
        <color theme="1"/>
        <rFont val="Calibri"/>
        <family val="2"/>
        <scheme val="minor"/>
      </rPr>
      <t>6</t>
    </r>
    <r>
      <rPr>
        <sz val="9"/>
        <color theme="1"/>
        <rFont val="Calibri"/>
        <family val="2"/>
        <scheme val="minor"/>
      </rPr>
      <t xml:space="preserve"> Hi-Po (high-potential) incidents are those that did not cause serious injury but could have done under different circumstances. </t>
    </r>
  </si>
  <si>
    <r>
      <rPr>
        <vertAlign val="superscript"/>
        <sz val="9"/>
        <color theme="1"/>
        <rFont val="Calibri"/>
        <family val="2"/>
        <scheme val="minor"/>
      </rPr>
      <t>7</t>
    </r>
    <r>
      <rPr>
        <sz val="9"/>
        <color theme="1"/>
        <rFont val="Calibri"/>
        <family val="2"/>
        <scheme val="minor"/>
      </rPr>
      <t xml:space="preserve"> Any prohibition notices, penalties, fines, violations, citations, prosecutions, warnings or other action for health &amp; safety offences taken by local, state or national regulatory body requiring action by the business.  </t>
    </r>
  </si>
  <si>
    <r>
      <rPr>
        <vertAlign val="superscript"/>
        <sz val="9"/>
        <color theme="1"/>
        <rFont val="Calibri"/>
        <family val="2"/>
        <scheme val="minor"/>
      </rPr>
      <t>4</t>
    </r>
    <r>
      <rPr>
        <sz val="9"/>
        <color theme="1"/>
        <rFont val="Calibri"/>
        <family val="2"/>
        <scheme val="minor"/>
      </rPr>
      <t xml:space="preserve"> Total Recordable Incident Rate for all work-related injuries or illnesses to employees (incl. agency staff) that causes fatality, unconsciousness, lost workdays, restricted work activity, job transfer or medical care beyond first aid, per 1 million hours worked.   </t>
    </r>
  </si>
  <si>
    <r>
      <rPr>
        <vertAlign val="superscript"/>
        <sz val="9"/>
        <color theme="1"/>
        <rFont val="Calibri"/>
        <family val="2"/>
        <scheme val="minor"/>
      </rPr>
      <t>1</t>
    </r>
    <r>
      <rPr>
        <sz val="9"/>
        <color theme="1"/>
        <rFont val="Calibri"/>
        <family val="2"/>
        <scheme val="minor"/>
      </rPr>
      <t xml:space="preserve"> Based on the SASB Materiality Map - Construction Materials industry standard 2018-10.</t>
    </r>
  </si>
  <si>
    <r>
      <rPr>
        <vertAlign val="superscript"/>
        <sz val="9"/>
        <color theme="1"/>
        <rFont val="Calibri"/>
        <family val="2"/>
        <scheme val="minor"/>
      </rPr>
      <t>5</t>
    </r>
    <r>
      <rPr>
        <sz val="9"/>
        <color theme="1"/>
        <rFont val="Calibri"/>
        <family val="2"/>
        <scheme val="minor"/>
      </rPr>
      <t xml:space="preserve"> Serious incidents are those deemed life threatening or life changing due to their severity.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</si>
</sst>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0.0"/>
    <numFmt numFmtId="165" formatCode="_-* #,##0_-;\-* #,##0_-;_-* &quot;-&quot;??_-;_-@_-"/>
    <numFmt numFmtId="166" formatCode="_-* #,##0.0_-;\-* #,##0.0_-;_-* &quot;-&quot;??_-;_-@_-"/>
    <numFmt numFmtId="167" formatCode="_-* #,##0.0_-;\-* #,##0.0_-;_-* &quot;-&quot;_-;_-@_-"/>
  </numFmts>
  <fonts count="14" x14ac:knownFonts="1">
    <font>
      <sz val="11"/>
      <color theme="1"/>
      <name val="Calibri"/>
      <family val="2"/>
      <scheme val="minor"/>
    </font>
    <font>
      <b/>
      <sz val="11"/>
      <color theme="1"/>
      <name val="Calibri"/>
      <family val="2"/>
      <scheme val="minor"/>
    </font>
    <font>
      <b/>
      <vertAlign val="superscript"/>
      <sz val="11"/>
      <color theme="1"/>
      <name val="Calibri"/>
      <family val="2"/>
      <scheme val="minor"/>
    </font>
    <font>
      <vertAlign val="superscript"/>
      <sz val="11"/>
      <color theme="1"/>
      <name val="Calibri"/>
      <family val="2"/>
      <scheme val="minor"/>
    </font>
    <font>
      <b/>
      <sz val="9"/>
      <color theme="1"/>
      <name val="Calibri"/>
      <family val="2"/>
      <scheme val="minor"/>
    </font>
    <font>
      <sz val="9"/>
      <color theme="1"/>
      <name val="Calibri"/>
      <family val="2"/>
      <scheme val="minor"/>
    </font>
    <font>
      <vertAlign val="superscript"/>
      <sz val="9"/>
      <color theme="1"/>
      <name val="Calibri"/>
      <family val="2"/>
      <scheme val="minor"/>
    </font>
    <font>
      <b/>
      <vertAlign val="superscript"/>
      <sz val="9"/>
      <color theme="1"/>
      <name val="Calibri"/>
      <family val="2"/>
      <scheme val="minor"/>
    </font>
    <font>
      <vertAlign val="subscript"/>
      <sz val="11"/>
      <color theme="1"/>
      <name val="Calibri"/>
      <family val="2"/>
      <scheme val="minor"/>
    </font>
    <font>
      <b/>
      <sz val="11"/>
      <name val="Calibri"/>
      <family val="2"/>
      <scheme val="minor"/>
    </font>
    <font>
      <sz val="11"/>
      <color theme="1"/>
      <name val="Calibri"/>
      <family val="2"/>
      <scheme val="minor"/>
    </font>
    <font>
      <sz val="11"/>
      <name val="Calibri"/>
      <family val="2"/>
      <scheme val="minor"/>
    </font>
    <font>
      <sz val="11"/>
      <color rgb="FFFF0000"/>
      <name val="Calibri"/>
      <family val="2"/>
      <scheme val="minor"/>
    </font>
    <font>
      <vertAlign val="superscript"/>
      <sz val="11"/>
      <name val="Calibri"/>
      <family val="2"/>
      <scheme val="minor"/>
    </font>
  </fonts>
  <fills count="3">
    <fill>
      <patternFill patternType="none"/>
    </fill>
    <fill>
      <patternFill patternType="gray125"/>
    </fill>
    <fill>
      <patternFill patternType="solid">
        <fgColor theme="0"/>
        <bgColor indexed="64"/>
      </patternFill>
    </fill>
  </fills>
  <borders count="19">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rgb="FFD0D7E5"/>
      </left>
      <right style="thin">
        <color rgb="FFD0D7E5"/>
      </right>
      <top style="thin">
        <color rgb="FFD0D7E5"/>
      </top>
      <bottom style="thin">
        <color rgb="FFD0D7E5"/>
      </bottom>
      <diagonal/>
    </border>
  </borders>
  <cellStyleXfs count="4">
    <xf numFmtId="0" fontId="0" fillId="0" borderId="0"/>
    <xf numFmtId="9" fontId="10" fillId="0" borderId="0" applyFont="0" applyFill="0" applyBorder="0" applyAlignment="0" applyProtection="0"/>
    <xf numFmtId="43" fontId="10" fillId="0" borderId="0" applyFont="0" applyFill="0" applyBorder="0" applyAlignment="0" applyProtection="0"/>
    <xf numFmtId="41" fontId="10" fillId="0" borderId="0" applyFont="0" applyFill="0" applyBorder="0" applyAlignment="0" applyProtection="0"/>
  </cellStyleXfs>
  <cellXfs count="124">
    <xf numFmtId="0" fontId="0" fillId="0" borderId="0" xfId="0"/>
    <xf numFmtId="0" fontId="0" fillId="0" borderId="0" xfId="0" applyAlignment="1">
      <alignment horizontal="center"/>
    </xf>
    <xf numFmtId="0" fontId="1" fillId="0" borderId="0" xfId="0" applyFont="1"/>
    <xf numFmtId="0" fontId="0" fillId="0" borderId="0" xfId="0" applyAlignment="1">
      <alignment vertical="center"/>
    </xf>
    <xf numFmtId="0" fontId="4" fillId="0" borderId="0" xfId="0" applyFont="1"/>
    <xf numFmtId="0" fontId="5" fillId="0" borderId="0" xfId="0" applyFont="1"/>
    <xf numFmtId="0" fontId="5" fillId="0" borderId="0" xfId="0" applyFont="1" applyAlignment="1">
      <alignment horizontal="center"/>
    </xf>
    <xf numFmtId="0" fontId="6" fillId="0" borderId="0" xfId="0" applyFont="1"/>
    <xf numFmtId="0" fontId="7" fillId="0" borderId="0" xfId="0" applyFont="1"/>
    <xf numFmtId="0" fontId="6" fillId="0" borderId="0" xfId="0" applyFont="1" applyAlignment="1">
      <alignment horizontal="center"/>
    </xf>
    <xf numFmtId="0" fontId="5" fillId="0" borderId="0" xfId="0" applyFont="1" applyAlignment="1">
      <alignment vertical="center"/>
    </xf>
    <xf numFmtId="0" fontId="1" fillId="0" borderId="0" xfId="0" applyFont="1" applyAlignment="1">
      <alignment vertical="center"/>
    </xf>
    <xf numFmtId="0" fontId="0" fillId="0" borderId="0" xfId="0" applyAlignment="1">
      <alignment horizontal="right" vertical="center"/>
    </xf>
    <xf numFmtId="0" fontId="0" fillId="0" borderId="2" xfId="0" applyBorder="1" applyAlignment="1">
      <alignment horizontal="right" vertical="center"/>
    </xf>
    <xf numFmtId="3" fontId="0" fillId="0" borderId="0" xfId="0" applyNumberFormat="1" applyAlignment="1">
      <alignment horizontal="right" vertical="center"/>
    </xf>
    <xf numFmtId="3" fontId="0" fillId="0" borderId="2" xfId="0" applyNumberFormat="1" applyBorder="1" applyAlignment="1">
      <alignment horizontal="right" vertical="center"/>
    </xf>
    <xf numFmtId="0" fontId="0" fillId="0" borderId="0" xfId="0" applyAlignment="1">
      <alignment vertical="center" wrapText="1"/>
    </xf>
    <xf numFmtId="0" fontId="0" fillId="0" borderId="4" xfId="0" applyBorder="1" applyAlignment="1">
      <alignment vertical="center"/>
    </xf>
    <xf numFmtId="0" fontId="1" fillId="0" borderId="4" xfId="0" applyFont="1" applyBorder="1"/>
    <xf numFmtId="0" fontId="0" fillId="0" borderId="9" xfId="0" applyBorder="1" applyAlignment="1">
      <alignment vertical="center"/>
    </xf>
    <xf numFmtId="0" fontId="1" fillId="0" borderId="9" xfId="0" applyFont="1" applyBorder="1" applyAlignment="1">
      <alignment vertical="center"/>
    </xf>
    <xf numFmtId="0" fontId="0" fillId="0" borderId="9" xfId="0" applyBorder="1" applyAlignment="1">
      <alignment horizontal="right" vertical="center"/>
    </xf>
    <xf numFmtId="0" fontId="0" fillId="0" borderId="10" xfId="0" applyBorder="1" applyAlignment="1">
      <alignment horizontal="right" vertical="center"/>
    </xf>
    <xf numFmtId="0" fontId="0" fillId="0" borderId="12" xfId="0" applyBorder="1" applyAlignment="1">
      <alignment vertical="center"/>
    </xf>
    <xf numFmtId="0" fontId="1" fillId="0" borderId="12" xfId="0" applyFont="1" applyBorder="1" applyAlignment="1">
      <alignment vertical="center"/>
    </xf>
    <xf numFmtId="3" fontId="0" fillId="0" borderId="12" xfId="0" applyNumberFormat="1" applyBorder="1" applyAlignment="1">
      <alignment horizontal="right" vertical="center"/>
    </xf>
    <xf numFmtId="0" fontId="0" fillId="0" borderId="12" xfId="0" applyBorder="1" applyAlignment="1">
      <alignment horizontal="right" vertical="center"/>
    </xf>
    <xf numFmtId="0" fontId="0" fillId="0" borderId="13" xfId="0" applyBorder="1" applyAlignment="1">
      <alignment horizontal="right" vertical="center"/>
    </xf>
    <xf numFmtId="0" fontId="0" fillId="0" borderId="9" xfId="0" applyBorder="1" applyAlignment="1">
      <alignment vertical="center" wrapText="1"/>
    </xf>
    <xf numFmtId="3" fontId="0" fillId="0" borderId="9" xfId="0" applyNumberFormat="1" applyBorder="1" applyAlignment="1">
      <alignment horizontal="right" vertical="center"/>
    </xf>
    <xf numFmtId="3" fontId="0" fillId="0" borderId="10" xfId="0" applyNumberFormat="1" applyBorder="1" applyAlignment="1">
      <alignment horizontal="right" vertical="center"/>
    </xf>
    <xf numFmtId="0" fontId="0" fillId="0" borderId="12" xfId="0" applyBorder="1" applyAlignment="1">
      <alignment vertical="center" wrapText="1"/>
    </xf>
    <xf numFmtId="3" fontId="0" fillId="0" borderId="13" xfId="0" applyNumberFormat="1" applyBorder="1" applyAlignment="1">
      <alignment horizontal="right" vertical="center"/>
    </xf>
    <xf numFmtId="0" fontId="0" fillId="0" borderId="14" xfId="0" applyBorder="1" applyAlignment="1">
      <alignment vertical="center"/>
    </xf>
    <xf numFmtId="0" fontId="0" fillId="0" borderId="15" xfId="0" applyBorder="1" applyAlignment="1">
      <alignment vertical="center"/>
    </xf>
    <xf numFmtId="0" fontId="0" fillId="0" borderId="15" xfId="0" applyBorder="1" applyAlignment="1">
      <alignment vertical="center" wrapText="1"/>
    </xf>
    <xf numFmtId="0" fontId="0" fillId="0" borderId="15" xfId="0" applyBorder="1" applyAlignment="1">
      <alignment horizontal="right" vertical="center"/>
    </xf>
    <xf numFmtId="0" fontId="0" fillId="0" borderId="16" xfId="0" applyBorder="1" applyAlignment="1">
      <alignment horizontal="right" vertical="center"/>
    </xf>
    <xf numFmtId="0" fontId="1" fillId="0" borderId="15" xfId="0" applyFont="1" applyBorder="1" applyAlignment="1">
      <alignment vertical="center"/>
    </xf>
    <xf numFmtId="0" fontId="1" fillId="0" borderId="12" xfId="0" applyFont="1" applyBorder="1"/>
    <xf numFmtId="3" fontId="0" fillId="0" borderId="0" xfId="0" applyNumberFormat="1" applyAlignment="1">
      <alignment horizontal="right"/>
    </xf>
    <xf numFmtId="0" fontId="0" fillId="0" borderId="0" xfId="0" applyAlignment="1">
      <alignment horizontal="right"/>
    </xf>
    <xf numFmtId="0" fontId="0" fillId="0" borderId="2" xfId="0" applyBorder="1" applyAlignment="1">
      <alignment horizontal="right"/>
    </xf>
    <xf numFmtId="0" fontId="0" fillId="0" borderId="12" xfId="0" applyBorder="1" applyAlignment="1">
      <alignment horizontal="right"/>
    </xf>
    <xf numFmtId="0" fontId="0" fillId="0" borderId="13" xfId="0" applyBorder="1" applyAlignment="1">
      <alignment horizontal="right"/>
    </xf>
    <xf numFmtId="0" fontId="0" fillId="0" borderId="4" xfId="0" applyBorder="1" applyAlignment="1">
      <alignment horizontal="right"/>
    </xf>
    <xf numFmtId="0" fontId="0" fillId="0" borderId="5" xfId="0" applyBorder="1" applyAlignment="1">
      <alignment horizontal="right"/>
    </xf>
    <xf numFmtId="3" fontId="1" fillId="0" borderId="0" xfId="0" applyNumberFormat="1" applyFont="1" applyAlignment="1">
      <alignment horizontal="right"/>
    </xf>
    <xf numFmtId="0" fontId="1" fillId="0" borderId="0" xfId="0" applyFont="1" applyAlignment="1">
      <alignment horizontal="right"/>
    </xf>
    <xf numFmtId="1" fontId="0" fillId="0" borderId="0" xfId="0" applyNumberFormat="1" applyAlignment="1">
      <alignment horizontal="right" vertical="center"/>
    </xf>
    <xf numFmtId="3" fontId="0" fillId="0" borderId="12" xfId="0" applyNumberFormat="1" applyBorder="1" applyAlignment="1">
      <alignment horizontal="right"/>
    </xf>
    <xf numFmtId="0" fontId="4" fillId="0" borderId="0" xfId="0" applyFont="1" applyAlignment="1">
      <alignment vertical="center"/>
    </xf>
    <xf numFmtId="0" fontId="1" fillId="0" borderId="0" xfId="0" applyFont="1" applyAlignment="1">
      <alignment vertical="center" wrapText="1"/>
    </xf>
    <xf numFmtId="0" fontId="11" fillId="0" borderId="0" xfId="0" applyFont="1" applyAlignment="1">
      <alignment horizontal="right" vertical="center"/>
    </xf>
    <xf numFmtId="1" fontId="11" fillId="0" borderId="0" xfId="0" applyNumberFormat="1" applyFont="1" applyAlignment="1">
      <alignment horizontal="right" vertical="center"/>
    </xf>
    <xf numFmtId="3" fontId="11" fillId="0" borderId="0" xfId="0" applyNumberFormat="1" applyFont="1" applyAlignment="1">
      <alignment horizontal="righ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7" xfId="0" applyFont="1" applyBorder="1" applyAlignment="1">
      <alignment horizontal="center" vertical="center"/>
    </xf>
    <xf numFmtId="0" fontId="1" fillId="0" borderId="7" xfId="0" applyFont="1" applyBorder="1" applyAlignment="1">
      <alignment horizontal="center" vertical="center" wrapText="1"/>
    </xf>
    <xf numFmtId="3" fontId="1" fillId="0" borderId="0" xfId="0" applyNumberFormat="1" applyFont="1" applyAlignment="1">
      <alignment vertical="center"/>
    </xf>
    <xf numFmtId="3" fontId="1" fillId="0" borderId="12" xfId="0" applyNumberFormat="1" applyFont="1" applyBorder="1" applyAlignment="1">
      <alignment vertical="center"/>
    </xf>
    <xf numFmtId="3" fontId="1" fillId="0" borderId="0" xfId="0" applyNumberFormat="1" applyFont="1"/>
    <xf numFmtId="3" fontId="1" fillId="0" borderId="12" xfId="0" applyNumberFormat="1" applyFont="1" applyBorder="1"/>
    <xf numFmtId="0" fontId="0" fillId="0" borderId="8" xfId="0" applyBorder="1" applyAlignment="1">
      <alignment vertical="center"/>
    </xf>
    <xf numFmtId="0" fontId="1" fillId="0" borderId="17" xfId="0" applyFont="1" applyBorder="1" applyAlignment="1">
      <alignment horizontal="center" vertical="center"/>
    </xf>
    <xf numFmtId="0" fontId="0" fillId="0" borderId="0" xfId="0" applyAlignment="1">
      <alignment horizontal="left" vertical="center"/>
    </xf>
    <xf numFmtId="164" fontId="1" fillId="0" borderId="0" xfId="0" applyNumberFormat="1" applyFont="1" applyAlignment="1">
      <alignment vertical="center"/>
    </xf>
    <xf numFmtId="164" fontId="11" fillId="0" borderId="0" xfId="0" applyNumberFormat="1" applyFont="1" applyAlignment="1">
      <alignment vertical="center"/>
    </xf>
    <xf numFmtId="164" fontId="0" fillId="0" borderId="0" xfId="0" applyNumberFormat="1" applyAlignment="1">
      <alignment horizontal="right" vertical="center"/>
    </xf>
    <xf numFmtId="164" fontId="11" fillId="0" borderId="0" xfId="0" applyNumberFormat="1" applyFont="1" applyAlignment="1">
      <alignment horizontal="right" vertical="center"/>
    </xf>
    <xf numFmtId="164" fontId="0" fillId="0" borderId="2" xfId="0" applyNumberFormat="1" applyBorder="1" applyAlignment="1">
      <alignment horizontal="right" vertical="center"/>
    </xf>
    <xf numFmtId="3" fontId="1" fillId="0" borderId="9" xfId="0" applyNumberFormat="1" applyFont="1" applyBorder="1" applyAlignment="1">
      <alignment vertical="center"/>
    </xf>
    <xf numFmtId="164" fontId="0" fillId="0" borderId="12" xfId="0" applyNumberFormat="1" applyBorder="1" applyAlignment="1">
      <alignment horizontal="right" vertical="center"/>
    </xf>
    <xf numFmtId="3" fontId="0" fillId="0" borderId="9" xfId="0" applyNumberFormat="1" applyBorder="1" applyAlignment="1">
      <alignment vertical="center"/>
    </xf>
    <xf numFmtId="3" fontId="0" fillId="0" borderId="0" xfId="0" applyNumberFormat="1" applyAlignment="1">
      <alignment vertical="center"/>
    </xf>
    <xf numFmtId="1" fontId="0" fillId="0" borderId="0" xfId="0" applyNumberFormat="1" applyAlignment="1">
      <alignment vertical="center" wrapText="1"/>
    </xf>
    <xf numFmtId="164" fontId="0" fillId="0" borderId="0" xfId="0" applyNumberFormat="1" applyAlignment="1">
      <alignment vertical="center"/>
    </xf>
    <xf numFmtId="3" fontId="0" fillId="0" borderId="12" xfId="0" applyNumberFormat="1" applyBorder="1" applyAlignment="1">
      <alignment vertical="center"/>
    </xf>
    <xf numFmtId="3" fontId="11" fillId="0" borderId="0" xfId="0" applyNumberFormat="1" applyFont="1" applyAlignment="1">
      <alignment vertical="center"/>
    </xf>
    <xf numFmtId="3" fontId="0" fillId="0" borderId="0" xfId="0" applyNumberFormat="1"/>
    <xf numFmtId="3" fontId="0" fillId="0" borderId="12" xfId="0" applyNumberFormat="1" applyBorder="1"/>
    <xf numFmtId="0" fontId="11" fillId="0" borderId="0" xfId="0" applyFont="1" applyAlignment="1">
      <alignment horizontal="right"/>
    </xf>
    <xf numFmtId="0" fontId="11" fillId="0" borderId="4" xfId="0" applyFont="1" applyBorder="1"/>
    <xf numFmtId="0" fontId="0" fillId="0" borderId="0" xfId="0" applyAlignment="1">
      <alignment horizontal="right" vertical="center" wrapText="1"/>
    </xf>
    <xf numFmtId="9" fontId="12" fillId="0" borderId="0" xfId="0" applyNumberFormat="1" applyFont="1" applyAlignment="1">
      <alignment vertical="center" wrapText="1"/>
    </xf>
    <xf numFmtId="0" fontId="0" fillId="0" borderId="1" xfId="0" applyBorder="1" applyAlignment="1">
      <alignment horizontal="left" vertical="center"/>
    </xf>
    <xf numFmtId="0" fontId="0" fillId="0" borderId="0" xfId="0" applyAlignment="1">
      <alignment horizontal="center" vertical="center"/>
    </xf>
    <xf numFmtId="164" fontId="0" fillId="0" borderId="9" xfId="0" applyNumberFormat="1" applyBorder="1" applyAlignment="1">
      <alignment horizontal="right" vertical="center"/>
    </xf>
    <xf numFmtId="1" fontId="0" fillId="0" borderId="15" xfId="0" applyNumberFormat="1" applyBorder="1" applyAlignment="1">
      <alignment horizontal="right" vertical="center"/>
    </xf>
    <xf numFmtId="0" fontId="11" fillId="0" borderId="12" xfId="0" applyFont="1" applyBorder="1" applyAlignment="1">
      <alignment horizontal="right"/>
    </xf>
    <xf numFmtId="1" fontId="0" fillId="0" borderId="0" xfId="0" applyNumberFormat="1" applyAlignment="1">
      <alignment horizontal="right" vertical="center" wrapText="1"/>
    </xf>
    <xf numFmtId="0" fontId="11" fillId="0" borderId="0" xfId="0" applyFont="1" applyAlignment="1">
      <alignment vertical="center" wrapText="1"/>
    </xf>
    <xf numFmtId="1" fontId="0" fillId="0" borderId="0" xfId="0" applyNumberFormat="1" applyAlignment="1">
      <alignment vertical="center"/>
    </xf>
    <xf numFmtId="166" fontId="0" fillId="0" borderId="0" xfId="0" applyNumberFormat="1" applyAlignment="1">
      <alignment horizontal="right" vertical="center"/>
    </xf>
    <xf numFmtId="165" fontId="10" fillId="0" borderId="0" xfId="2" applyNumberFormat="1" applyFont="1" applyAlignment="1">
      <alignment vertical="center"/>
    </xf>
    <xf numFmtId="0" fontId="11" fillId="0" borderId="15" xfId="0" applyFont="1" applyBorder="1" applyAlignment="1">
      <alignment horizontal="right" vertical="center"/>
    </xf>
    <xf numFmtId="41" fontId="1" fillId="0" borderId="18" xfId="3" applyFont="1" applyFill="1" applyBorder="1"/>
    <xf numFmtId="166" fontId="1" fillId="0" borderId="0" xfId="0" applyNumberFormat="1" applyFont="1" applyAlignment="1">
      <alignment vertical="center"/>
    </xf>
    <xf numFmtId="167" fontId="1" fillId="0" borderId="0" xfId="0" applyNumberFormat="1" applyFont="1" applyAlignment="1">
      <alignment vertical="center"/>
    </xf>
    <xf numFmtId="3" fontId="1" fillId="0" borderId="0" xfId="0" applyNumberFormat="1" applyFont="1" applyAlignment="1">
      <alignment vertical="center" wrapText="1"/>
    </xf>
    <xf numFmtId="3" fontId="0" fillId="2" borderId="0" xfId="0" applyNumberFormat="1" applyFill="1" applyAlignment="1">
      <alignment horizontal="right" vertical="center" wrapText="1"/>
    </xf>
    <xf numFmtId="0" fontId="0" fillId="2" borderId="0" xfId="0" applyFill="1" applyAlignment="1">
      <alignment horizontal="right" vertical="center" wrapText="1"/>
    </xf>
    <xf numFmtId="3" fontId="0" fillId="2" borderId="12" xfId="0" applyNumberFormat="1" applyFill="1" applyBorder="1" applyAlignment="1">
      <alignment horizontal="right" vertical="center" wrapText="1"/>
    </xf>
    <xf numFmtId="3" fontId="9" fillId="0" borderId="0" xfId="0" applyNumberFormat="1" applyFont="1" applyAlignment="1">
      <alignment vertical="center" wrapText="1"/>
    </xf>
    <xf numFmtId="1" fontId="9" fillId="0" borderId="0" xfId="0" applyNumberFormat="1" applyFont="1" applyAlignment="1">
      <alignment vertical="center" wrapText="1"/>
    </xf>
    <xf numFmtId="0" fontId="11" fillId="0" borderId="0" xfId="0" applyFont="1" applyAlignment="1">
      <alignment vertical="center"/>
    </xf>
    <xf numFmtId="1" fontId="11" fillId="0" borderId="0" xfId="1" applyNumberFormat="1" applyFont="1" applyBorder="1" applyAlignment="1">
      <alignment horizontal="right" vertical="center"/>
    </xf>
    <xf numFmtId="0" fontId="0" fillId="0" borderId="8" xfId="0" applyBorder="1" applyAlignment="1">
      <alignment horizontal="left" vertical="center"/>
    </xf>
    <xf numFmtId="0" fontId="0" fillId="0" borderId="1" xfId="0" applyBorder="1" applyAlignment="1">
      <alignment horizontal="left" vertical="center"/>
    </xf>
    <xf numFmtId="0" fontId="0" fillId="0" borderId="11" xfId="0" applyBorder="1" applyAlignment="1">
      <alignment horizontal="left"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0" fontId="0" fillId="0" borderId="8" xfId="0"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xf>
    <xf numFmtId="0" fontId="0" fillId="0" borderId="9" xfId="0" applyBorder="1" applyAlignment="1">
      <alignment horizontal="left" vertical="center"/>
    </xf>
    <xf numFmtId="0" fontId="0" fillId="0" borderId="3" xfId="0" applyBorder="1" applyAlignment="1">
      <alignment horizontal="left" vertical="center"/>
    </xf>
    <xf numFmtId="0" fontId="0" fillId="0" borderId="9" xfId="0" applyBorder="1" applyAlignment="1">
      <alignment horizontal="center"/>
    </xf>
    <xf numFmtId="0" fontId="0" fillId="0" borderId="0" xfId="0" applyAlignment="1">
      <alignment horizontal="center"/>
    </xf>
    <xf numFmtId="0" fontId="0" fillId="0" borderId="4" xfId="0" applyBorder="1" applyAlignment="1">
      <alignment horizontal="center"/>
    </xf>
    <xf numFmtId="0" fontId="5" fillId="0" borderId="0" xfId="0" applyFont="1" applyAlignment="1">
      <alignment horizontal="left" vertical="center" wrapText="1"/>
    </xf>
    <xf numFmtId="0" fontId="0" fillId="0" borderId="12" xfId="0" applyBorder="1" applyAlignment="1">
      <alignment horizontal="center"/>
    </xf>
  </cellXfs>
  <cellStyles count="4">
    <cellStyle name="Comma" xfId="2" builtinId="3"/>
    <cellStyle name="Comma [0]" xfId="3" builtinId="6"/>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jpe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jpeg"/><Relationship Id="rId10" Type="http://schemas.openxmlformats.org/officeDocument/2006/relationships/image" Target="../media/image10.png"/><Relationship Id="rId4" Type="http://schemas.openxmlformats.org/officeDocument/2006/relationships/image" Target="../media/image4.jpg"/><Relationship Id="rId9" Type="http://schemas.openxmlformats.org/officeDocument/2006/relationships/image" Target="../media/image9.png"/><Relationship Id="rId1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editAs="oneCell">
    <xdr:from>
      <xdr:col>1</xdr:col>
      <xdr:colOff>223838</xdr:colOff>
      <xdr:row>32</xdr:row>
      <xdr:rowOff>171450</xdr:rowOff>
    </xdr:from>
    <xdr:to>
      <xdr:col>1</xdr:col>
      <xdr:colOff>854869</xdr:colOff>
      <xdr:row>36</xdr:row>
      <xdr:rowOff>50344</xdr:rowOff>
    </xdr:to>
    <xdr:pic>
      <xdr:nvPicPr>
        <xdr:cNvPr id="2" name="Picture 1">
          <a:extLst>
            <a:ext uri="{FF2B5EF4-FFF2-40B4-BE49-F238E27FC236}">
              <a16:creationId xmlns:a16="http://schemas.microsoft.com/office/drawing/2014/main" id="{A6F5F85A-7546-4F11-A2EC-BE95B7E413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2238" y="12777788"/>
          <a:ext cx="631031" cy="602794"/>
        </a:xfrm>
        <a:prstGeom prst="rect">
          <a:avLst/>
        </a:prstGeom>
      </xdr:spPr>
    </xdr:pic>
    <xdr:clientData/>
  </xdr:twoCellAnchor>
  <xdr:twoCellAnchor editAs="oneCell">
    <xdr:from>
      <xdr:col>1</xdr:col>
      <xdr:colOff>180975</xdr:colOff>
      <xdr:row>10</xdr:row>
      <xdr:rowOff>103718</xdr:rowOff>
    </xdr:from>
    <xdr:to>
      <xdr:col>1</xdr:col>
      <xdr:colOff>776288</xdr:colOff>
      <xdr:row>11</xdr:row>
      <xdr:rowOff>78581</xdr:rowOff>
    </xdr:to>
    <xdr:pic>
      <xdr:nvPicPr>
        <xdr:cNvPr id="3" name="Picture 2">
          <a:extLst>
            <a:ext uri="{FF2B5EF4-FFF2-40B4-BE49-F238E27FC236}">
              <a16:creationId xmlns:a16="http://schemas.microsoft.com/office/drawing/2014/main" id="{6B4743D3-852B-45F5-AF8E-7F829452D26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19375" y="4785256"/>
          <a:ext cx="595313" cy="534457"/>
        </a:xfrm>
        <a:prstGeom prst="rect">
          <a:avLst/>
        </a:prstGeom>
      </xdr:spPr>
    </xdr:pic>
    <xdr:clientData/>
  </xdr:twoCellAnchor>
  <xdr:twoCellAnchor editAs="oneCell">
    <xdr:from>
      <xdr:col>1</xdr:col>
      <xdr:colOff>185669</xdr:colOff>
      <xdr:row>7</xdr:row>
      <xdr:rowOff>790575</xdr:rowOff>
    </xdr:from>
    <xdr:to>
      <xdr:col>1</xdr:col>
      <xdr:colOff>776822</xdr:colOff>
      <xdr:row>8</xdr:row>
      <xdr:rowOff>533401</xdr:rowOff>
    </xdr:to>
    <xdr:pic>
      <xdr:nvPicPr>
        <xdr:cNvPr id="4" name="Picture 3">
          <a:extLst>
            <a:ext uri="{FF2B5EF4-FFF2-40B4-BE49-F238E27FC236}">
              <a16:creationId xmlns:a16="http://schemas.microsoft.com/office/drawing/2014/main" id="{D6222132-CB9B-4309-B944-C0DBB60BD61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24069" y="3571875"/>
          <a:ext cx="591153" cy="538163"/>
        </a:xfrm>
        <a:prstGeom prst="rect">
          <a:avLst/>
        </a:prstGeom>
      </xdr:spPr>
    </xdr:pic>
    <xdr:clientData/>
  </xdr:twoCellAnchor>
  <xdr:twoCellAnchor editAs="oneCell">
    <xdr:from>
      <xdr:col>1</xdr:col>
      <xdr:colOff>223838</xdr:colOff>
      <xdr:row>23</xdr:row>
      <xdr:rowOff>119063</xdr:rowOff>
    </xdr:from>
    <xdr:to>
      <xdr:col>1</xdr:col>
      <xdr:colOff>814991</xdr:colOff>
      <xdr:row>25</xdr:row>
      <xdr:rowOff>253603</xdr:rowOff>
    </xdr:to>
    <xdr:pic>
      <xdr:nvPicPr>
        <xdr:cNvPr id="5" name="Picture 4">
          <a:extLst>
            <a:ext uri="{FF2B5EF4-FFF2-40B4-BE49-F238E27FC236}">
              <a16:creationId xmlns:a16="http://schemas.microsoft.com/office/drawing/2014/main" id="{F9929778-8B82-4309-9031-4CC9B5F9934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64619" y="5911454"/>
          <a:ext cx="591153" cy="551259"/>
        </a:xfrm>
        <a:prstGeom prst="rect">
          <a:avLst/>
        </a:prstGeom>
      </xdr:spPr>
    </xdr:pic>
    <xdr:clientData/>
  </xdr:twoCellAnchor>
  <xdr:twoCellAnchor editAs="oneCell">
    <xdr:from>
      <xdr:col>1</xdr:col>
      <xdr:colOff>215503</xdr:colOff>
      <xdr:row>27</xdr:row>
      <xdr:rowOff>200026</xdr:rowOff>
    </xdr:from>
    <xdr:to>
      <xdr:col>1</xdr:col>
      <xdr:colOff>828562</xdr:colOff>
      <xdr:row>29</xdr:row>
      <xdr:rowOff>323851</xdr:rowOff>
    </xdr:to>
    <xdr:pic>
      <xdr:nvPicPr>
        <xdr:cNvPr id="6" name="Picture 5">
          <a:extLst>
            <a:ext uri="{FF2B5EF4-FFF2-40B4-BE49-F238E27FC236}">
              <a16:creationId xmlns:a16="http://schemas.microsoft.com/office/drawing/2014/main" id="{DDEBD9D6-2D19-4BEB-801E-8A270356CB87}"/>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656284" y="6933011"/>
          <a:ext cx="613059" cy="528637"/>
        </a:xfrm>
        <a:prstGeom prst="rect">
          <a:avLst/>
        </a:prstGeom>
      </xdr:spPr>
    </xdr:pic>
    <xdr:clientData/>
  </xdr:twoCellAnchor>
  <xdr:twoCellAnchor editAs="oneCell">
    <xdr:from>
      <xdr:col>1</xdr:col>
      <xdr:colOff>200025</xdr:colOff>
      <xdr:row>43</xdr:row>
      <xdr:rowOff>333375</xdr:rowOff>
    </xdr:from>
    <xdr:to>
      <xdr:col>1</xdr:col>
      <xdr:colOff>866775</xdr:colOff>
      <xdr:row>46</xdr:row>
      <xdr:rowOff>14287</xdr:rowOff>
    </xdr:to>
    <xdr:pic>
      <xdr:nvPicPr>
        <xdr:cNvPr id="7" name="Picture 6">
          <a:extLst>
            <a:ext uri="{FF2B5EF4-FFF2-40B4-BE49-F238E27FC236}">
              <a16:creationId xmlns:a16="http://schemas.microsoft.com/office/drawing/2014/main" id="{59E1BAC6-F2CF-4049-97C5-8513C478C57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638425" y="15835313"/>
          <a:ext cx="666750" cy="585787"/>
        </a:xfrm>
        <a:prstGeom prst="rect">
          <a:avLst/>
        </a:prstGeom>
      </xdr:spPr>
    </xdr:pic>
    <xdr:clientData/>
  </xdr:twoCellAnchor>
  <xdr:twoCellAnchor editAs="oneCell">
    <xdr:from>
      <xdr:col>1</xdr:col>
      <xdr:colOff>357187</xdr:colOff>
      <xdr:row>62</xdr:row>
      <xdr:rowOff>190500</xdr:rowOff>
    </xdr:from>
    <xdr:to>
      <xdr:col>1</xdr:col>
      <xdr:colOff>634809</xdr:colOff>
      <xdr:row>63</xdr:row>
      <xdr:rowOff>96647</xdr:rowOff>
    </xdr:to>
    <xdr:pic>
      <xdr:nvPicPr>
        <xdr:cNvPr id="8" name="Picture 7">
          <a:extLst>
            <a:ext uri="{FF2B5EF4-FFF2-40B4-BE49-F238E27FC236}">
              <a16:creationId xmlns:a16="http://schemas.microsoft.com/office/drawing/2014/main" id="{B9D84B7E-EC93-4D68-91C7-6935A6085D6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795587" y="19959638"/>
          <a:ext cx="277622" cy="249048"/>
        </a:xfrm>
        <a:prstGeom prst="rect">
          <a:avLst/>
        </a:prstGeom>
      </xdr:spPr>
    </xdr:pic>
    <xdr:clientData/>
  </xdr:twoCellAnchor>
  <xdr:twoCellAnchor editAs="oneCell">
    <xdr:from>
      <xdr:col>1</xdr:col>
      <xdr:colOff>31750</xdr:colOff>
      <xdr:row>62</xdr:row>
      <xdr:rowOff>185737</xdr:rowOff>
    </xdr:from>
    <xdr:to>
      <xdr:col>1</xdr:col>
      <xdr:colOff>305595</xdr:colOff>
      <xdr:row>63</xdr:row>
      <xdr:rowOff>92869</xdr:rowOff>
    </xdr:to>
    <xdr:pic>
      <xdr:nvPicPr>
        <xdr:cNvPr id="9" name="Picture 8">
          <a:extLst>
            <a:ext uri="{FF2B5EF4-FFF2-40B4-BE49-F238E27FC236}">
              <a16:creationId xmlns:a16="http://schemas.microsoft.com/office/drawing/2014/main" id="{623E6A79-13F8-45AB-A231-F57613EFFEE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470150" y="19954875"/>
          <a:ext cx="273845" cy="250033"/>
        </a:xfrm>
        <a:prstGeom prst="rect">
          <a:avLst/>
        </a:prstGeom>
      </xdr:spPr>
    </xdr:pic>
    <xdr:clientData/>
  </xdr:twoCellAnchor>
  <xdr:twoCellAnchor editAs="oneCell">
    <xdr:from>
      <xdr:col>1</xdr:col>
      <xdr:colOff>666751</xdr:colOff>
      <xdr:row>62</xdr:row>
      <xdr:rowOff>185737</xdr:rowOff>
    </xdr:from>
    <xdr:to>
      <xdr:col>1</xdr:col>
      <xdr:colOff>944564</xdr:colOff>
      <xdr:row>63</xdr:row>
      <xdr:rowOff>96838</xdr:rowOff>
    </xdr:to>
    <xdr:pic>
      <xdr:nvPicPr>
        <xdr:cNvPr id="10" name="Picture 9">
          <a:extLst>
            <a:ext uri="{FF2B5EF4-FFF2-40B4-BE49-F238E27FC236}">
              <a16:creationId xmlns:a16="http://schemas.microsoft.com/office/drawing/2014/main" id="{899B61A7-EB87-4952-9D21-59AC8F6CED0F}"/>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105151" y="19954875"/>
          <a:ext cx="277813" cy="254002"/>
        </a:xfrm>
        <a:prstGeom prst="rect">
          <a:avLst/>
        </a:prstGeom>
      </xdr:spPr>
    </xdr:pic>
    <xdr:clientData/>
  </xdr:twoCellAnchor>
  <xdr:twoCellAnchor editAs="oneCell">
    <xdr:from>
      <xdr:col>1</xdr:col>
      <xdr:colOff>23813</xdr:colOff>
      <xdr:row>63</xdr:row>
      <xdr:rowOff>133351</xdr:rowOff>
    </xdr:from>
    <xdr:to>
      <xdr:col>1</xdr:col>
      <xdr:colOff>309564</xdr:colOff>
      <xdr:row>64</xdr:row>
      <xdr:rowOff>55960</xdr:rowOff>
    </xdr:to>
    <xdr:pic>
      <xdr:nvPicPr>
        <xdr:cNvPr id="11" name="Picture 10">
          <a:extLst>
            <a:ext uri="{FF2B5EF4-FFF2-40B4-BE49-F238E27FC236}">
              <a16:creationId xmlns:a16="http://schemas.microsoft.com/office/drawing/2014/main" id="{21A0AC1E-1CDA-43CC-9F32-6C9FCB11AAE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462213" y="20245389"/>
          <a:ext cx="285751" cy="285750"/>
        </a:xfrm>
        <a:prstGeom prst="rect">
          <a:avLst/>
        </a:prstGeom>
      </xdr:spPr>
    </xdr:pic>
    <xdr:clientData/>
  </xdr:twoCellAnchor>
  <xdr:twoCellAnchor editAs="oneCell">
    <xdr:from>
      <xdr:col>1</xdr:col>
      <xdr:colOff>339726</xdr:colOff>
      <xdr:row>63</xdr:row>
      <xdr:rowOff>128587</xdr:rowOff>
    </xdr:from>
    <xdr:to>
      <xdr:col>1</xdr:col>
      <xdr:colOff>625476</xdr:colOff>
      <xdr:row>64</xdr:row>
      <xdr:rowOff>55960</xdr:rowOff>
    </xdr:to>
    <xdr:pic>
      <xdr:nvPicPr>
        <xdr:cNvPr id="12" name="Picture 11">
          <a:extLst>
            <a:ext uri="{FF2B5EF4-FFF2-40B4-BE49-F238E27FC236}">
              <a16:creationId xmlns:a16="http://schemas.microsoft.com/office/drawing/2014/main" id="{A1EFAFD5-981D-4B1A-92B7-BF91E947D8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78126" y="20240625"/>
          <a:ext cx="285750" cy="290514"/>
        </a:xfrm>
        <a:prstGeom prst="rect">
          <a:avLst/>
        </a:prstGeom>
      </xdr:spPr>
    </xdr:pic>
    <xdr:clientData/>
  </xdr:twoCellAnchor>
  <xdr:twoCellAnchor editAs="oneCell">
    <xdr:from>
      <xdr:col>1</xdr:col>
      <xdr:colOff>658815</xdr:colOff>
      <xdr:row>63</xdr:row>
      <xdr:rowOff>123825</xdr:rowOff>
    </xdr:from>
    <xdr:to>
      <xdr:col>1</xdr:col>
      <xdr:colOff>952500</xdr:colOff>
      <xdr:row>64</xdr:row>
      <xdr:rowOff>55959</xdr:rowOff>
    </xdr:to>
    <xdr:pic>
      <xdr:nvPicPr>
        <xdr:cNvPr id="13" name="Picture 12">
          <a:extLst>
            <a:ext uri="{FF2B5EF4-FFF2-40B4-BE49-F238E27FC236}">
              <a16:creationId xmlns:a16="http://schemas.microsoft.com/office/drawing/2014/main" id="{38D96EE4-E1FA-4B6D-8C1B-62CB25991CB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3097215" y="20235863"/>
          <a:ext cx="293685" cy="295275"/>
        </a:xfrm>
        <a:prstGeom prst="rect">
          <a:avLst/>
        </a:prstGeom>
      </xdr:spPr>
    </xdr:pic>
    <xdr:clientData/>
  </xdr:twoCellAnchor>
  <xdr:twoCellAnchor editAs="oneCell">
    <xdr:from>
      <xdr:col>1</xdr:col>
      <xdr:colOff>261937</xdr:colOff>
      <xdr:row>66</xdr:row>
      <xdr:rowOff>80963</xdr:rowOff>
    </xdr:from>
    <xdr:to>
      <xdr:col>1</xdr:col>
      <xdr:colOff>800100</xdr:colOff>
      <xdr:row>66</xdr:row>
      <xdr:rowOff>590550</xdr:rowOff>
    </xdr:to>
    <xdr:pic>
      <xdr:nvPicPr>
        <xdr:cNvPr id="14" name="Picture 13">
          <a:extLst>
            <a:ext uri="{FF2B5EF4-FFF2-40B4-BE49-F238E27FC236}">
              <a16:creationId xmlns:a16="http://schemas.microsoft.com/office/drawing/2014/main" id="{0B1AA1ED-CA3D-4A70-A417-BCA5C2894EB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2700337" y="21597938"/>
          <a:ext cx="538163" cy="509587"/>
        </a:xfrm>
        <a:prstGeom prst="rect">
          <a:avLst/>
        </a:prstGeom>
      </xdr:spPr>
    </xdr:pic>
    <xdr:clientData/>
  </xdr:twoCellAnchor>
  <xdr:twoCellAnchor editAs="oneCell">
    <xdr:from>
      <xdr:col>1</xdr:col>
      <xdr:colOff>274751</xdr:colOff>
      <xdr:row>67</xdr:row>
      <xdr:rowOff>114300</xdr:rowOff>
    </xdr:from>
    <xdr:to>
      <xdr:col>1</xdr:col>
      <xdr:colOff>843376</xdr:colOff>
      <xdr:row>67</xdr:row>
      <xdr:rowOff>614363</xdr:rowOff>
    </xdr:to>
    <xdr:pic>
      <xdr:nvPicPr>
        <xdr:cNvPr id="15" name="Picture 14">
          <a:extLst>
            <a:ext uri="{FF2B5EF4-FFF2-40B4-BE49-F238E27FC236}">
              <a16:creationId xmlns:a16="http://schemas.microsoft.com/office/drawing/2014/main" id="{E616CEC7-6309-442A-B9AC-70D8FE73C526}"/>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2713151" y="22364700"/>
          <a:ext cx="568625" cy="500063"/>
        </a:xfrm>
        <a:prstGeom prst="rect">
          <a:avLst/>
        </a:prstGeom>
      </xdr:spPr>
    </xdr:pic>
    <xdr:clientData/>
  </xdr:twoCellAnchor>
  <xdr:twoCellAnchor editAs="oneCell">
    <xdr:from>
      <xdr:col>1</xdr:col>
      <xdr:colOff>286475</xdr:colOff>
      <xdr:row>68</xdr:row>
      <xdr:rowOff>119063</xdr:rowOff>
    </xdr:from>
    <xdr:to>
      <xdr:col>1</xdr:col>
      <xdr:colOff>840779</xdr:colOff>
      <xdr:row>70</xdr:row>
      <xdr:rowOff>133350</xdr:rowOff>
    </xdr:to>
    <xdr:pic>
      <xdr:nvPicPr>
        <xdr:cNvPr id="16" name="Picture 15">
          <a:extLst>
            <a:ext uri="{FF2B5EF4-FFF2-40B4-BE49-F238E27FC236}">
              <a16:creationId xmlns:a16="http://schemas.microsoft.com/office/drawing/2014/main" id="{B4CFFFB7-B4D3-4E0D-A400-5131AF1C3343}"/>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2724875" y="23083838"/>
          <a:ext cx="554304" cy="519113"/>
        </a:xfrm>
        <a:prstGeom prst="rect">
          <a:avLst/>
        </a:prstGeom>
      </xdr:spPr>
    </xdr:pic>
    <xdr:clientData/>
  </xdr:twoCellAnchor>
  <xdr:twoCellAnchor editAs="oneCell">
    <xdr:from>
      <xdr:col>1</xdr:col>
      <xdr:colOff>252808</xdr:colOff>
      <xdr:row>73</xdr:row>
      <xdr:rowOff>300038</xdr:rowOff>
    </xdr:from>
    <xdr:to>
      <xdr:col>1</xdr:col>
      <xdr:colOff>804861</xdr:colOff>
      <xdr:row>75</xdr:row>
      <xdr:rowOff>238126</xdr:rowOff>
    </xdr:to>
    <xdr:pic>
      <xdr:nvPicPr>
        <xdr:cNvPr id="17" name="Picture 16">
          <a:extLst>
            <a:ext uri="{FF2B5EF4-FFF2-40B4-BE49-F238E27FC236}">
              <a16:creationId xmlns:a16="http://schemas.microsoft.com/office/drawing/2014/main" id="{716954A4-5081-412A-93EF-573C2B90A9FB}"/>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2691208" y="24722138"/>
          <a:ext cx="552053" cy="509588"/>
        </a:xfrm>
        <a:prstGeom prst="rect">
          <a:avLst/>
        </a:prstGeom>
      </xdr:spPr>
    </xdr:pic>
    <xdr:clientData/>
  </xdr:twoCellAnchor>
  <xdr:twoCellAnchor editAs="oneCell">
    <xdr:from>
      <xdr:col>1</xdr:col>
      <xdr:colOff>270801</xdr:colOff>
      <xdr:row>80</xdr:row>
      <xdr:rowOff>61913</xdr:rowOff>
    </xdr:from>
    <xdr:to>
      <xdr:col>1</xdr:col>
      <xdr:colOff>776286</xdr:colOff>
      <xdr:row>83</xdr:row>
      <xdr:rowOff>27421</xdr:rowOff>
    </xdr:to>
    <xdr:pic>
      <xdr:nvPicPr>
        <xdr:cNvPr id="18" name="Picture 17">
          <a:extLst>
            <a:ext uri="{FF2B5EF4-FFF2-40B4-BE49-F238E27FC236}">
              <a16:creationId xmlns:a16="http://schemas.microsoft.com/office/drawing/2014/main" id="{6B58B246-4BEA-4D89-840F-D7C7EA376607}"/>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2709201" y="26379488"/>
          <a:ext cx="505485" cy="50843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6BB1B-E675-4E8C-80E5-BE5A12409D95}">
  <sheetPr>
    <pageSetUpPr fitToPage="1"/>
  </sheetPr>
  <dimension ref="A1:M112"/>
  <sheetViews>
    <sheetView tabSelected="1" zoomScale="80" zoomScaleNormal="80" workbookViewId="0">
      <pane ySplit="1" topLeftCell="A2" activePane="bottomLeft" state="frozen"/>
      <selection activeCell="C1" sqref="C1"/>
      <selection pane="bottomLeft" activeCell="C76" sqref="C76"/>
    </sheetView>
  </sheetViews>
  <sheetFormatPr defaultRowHeight="15" x14ac:dyDescent="0.25"/>
  <cols>
    <col min="1" max="1" width="34.140625" customWidth="1"/>
    <col min="2" max="2" width="14.7109375" customWidth="1"/>
    <col min="3" max="3" width="68.28515625" bestFit="1" customWidth="1"/>
    <col min="4" max="4" width="32.42578125" customWidth="1"/>
    <col min="5" max="5" width="27.140625" style="2" customWidth="1"/>
    <col min="6" max="6" width="16.85546875" style="2" customWidth="1"/>
    <col min="7" max="7" width="13.7109375" customWidth="1"/>
    <col min="8" max="8" width="9.140625" bestFit="1" customWidth="1"/>
    <col min="9" max="9" width="13.5703125" style="1" bestFit="1" customWidth="1"/>
    <col min="10" max="12" width="9.85546875" style="1" bestFit="1" customWidth="1"/>
    <col min="13" max="13" width="9.85546875" style="1" customWidth="1"/>
    <col min="14" max="14" width="15" bestFit="1" customWidth="1"/>
  </cols>
  <sheetData>
    <row r="1" spans="1:13" s="11" customFormat="1" ht="39" x14ac:dyDescent="0.25">
      <c r="A1" s="56" t="s">
        <v>0</v>
      </c>
      <c r="B1" s="57" t="s">
        <v>38</v>
      </c>
      <c r="C1" s="57" t="s">
        <v>18</v>
      </c>
      <c r="D1" s="57" t="s">
        <v>1</v>
      </c>
      <c r="E1" s="57" t="s">
        <v>2</v>
      </c>
      <c r="F1" s="58">
        <v>2023</v>
      </c>
      <c r="G1" s="58">
        <v>2022</v>
      </c>
      <c r="H1" s="58">
        <v>2021</v>
      </c>
      <c r="I1" s="58">
        <v>2020</v>
      </c>
      <c r="J1" s="59" t="s">
        <v>73</v>
      </c>
      <c r="K1" s="58">
        <v>2018</v>
      </c>
      <c r="L1" s="58">
        <v>2017</v>
      </c>
      <c r="M1" s="65">
        <v>2016</v>
      </c>
    </row>
    <row r="2" spans="1:13" s="3" customFormat="1" x14ac:dyDescent="0.25">
      <c r="A2" s="108" t="s">
        <v>3</v>
      </c>
      <c r="B2" s="111"/>
      <c r="C2" s="19" t="s">
        <v>69</v>
      </c>
      <c r="D2" s="19" t="s">
        <v>20</v>
      </c>
      <c r="E2" s="20"/>
      <c r="F2" s="20">
        <v>0</v>
      </c>
      <c r="G2" s="21">
        <v>0</v>
      </c>
      <c r="H2" s="19">
        <v>0</v>
      </c>
      <c r="I2" s="21">
        <v>0</v>
      </c>
      <c r="J2" s="21">
        <v>0</v>
      </c>
      <c r="K2" s="21">
        <v>0</v>
      </c>
      <c r="L2" s="21">
        <v>0</v>
      </c>
      <c r="M2" s="13">
        <v>0</v>
      </c>
    </row>
    <row r="3" spans="1:13" s="3" customFormat="1" ht="18" x14ac:dyDescent="0.25">
      <c r="A3" s="109"/>
      <c r="B3" s="112"/>
      <c r="C3" s="3" t="s">
        <v>153</v>
      </c>
      <c r="D3" s="3" t="s">
        <v>21</v>
      </c>
      <c r="E3" s="11"/>
      <c r="F3" s="60">
        <v>9839</v>
      </c>
      <c r="G3" s="14">
        <v>12067</v>
      </c>
      <c r="H3" s="75">
        <v>12297</v>
      </c>
      <c r="I3" s="14">
        <v>11303</v>
      </c>
      <c r="J3" s="14">
        <v>12078</v>
      </c>
      <c r="K3" s="14">
        <v>13988</v>
      </c>
      <c r="L3" s="14">
        <v>12046</v>
      </c>
      <c r="M3" s="15">
        <v>12115</v>
      </c>
    </row>
    <row r="4" spans="1:13" s="3" customFormat="1" ht="18" x14ac:dyDescent="0.25">
      <c r="A4" s="109"/>
      <c r="B4" s="112"/>
      <c r="C4" s="3" t="s">
        <v>115</v>
      </c>
      <c r="D4" s="3" t="s">
        <v>21</v>
      </c>
      <c r="F4" s="60">
        <v>22212</v>
      </c>
      <c r="G4" s="14">
        <v>24669</v>
      </c>
      <c r="H4" s="75">
        <v>27037</v>
      </c>
      <c r="I4" s="14">
        <v>26738</v>
      </c>
      <c r="J4" s="14">
        <v>30032</v>
      </c>
      <c r="K4" s="14">
        <v>33327</v>
      </c>
      <c r="L4" s="14">
        <v>26376</v>
      </c>
      <c r="M4" s="15">
        <v>16064</v>
      </c>
    </row>
    <row r="5" spans="1:13" s="3" customFormat="1" ht="18" x14ac:dyDescent="0.25">
      <c r="A5" s="109"/>
      <c r="B5" s="112"/>
      <c r="C5" s="3" t="s">
        <v>116</v>
      </c>
      <c r="D5" s="3" t="s">
        <v>21</v>
      </c>
      <c r="F5" s="60">
        <v>16827</v>
      </c>
      <c r="G5" s="14">
        <v>26270</v>
      </c>
      <c r="H5" s="75">
        <v>28597</v>
      </c>
      <c r="I5" s="14">
        <v>27717</v>
      </c>
      <c r="J5" s="14">
        <v>31093</v>
      </c>
      <c r="K5" s="14">
        <v>33327</v>
      </c>
      <c r="L5" s="14">
        <v>26376</v>
      </c>
      <c r="M5" s="15">
        <v>16064</v>
      </c>
    </row>
    <row r="6" spans="1:13" s="3" customFormat="1" ht="18" x14ac:dyDescent="0.25">
      <c r="A6" s="109"/>
      <c r="B6" s="112"/>
      <c r="C6" s="3" t="s">
        <v>118</v>
      </c>
      <c r="D6" s="3" t="s">
        <v>21</v>
      </c>
      <c r="F6" s="60">
        <f>F3+F4</f>
        <v>32051</v>
      </c>
      <c r="G6" s="14">
        <f t="shared" ref="G6:M6" si="0">G3+G4</f>
        <v>36736</v>
      </c>
      <c r="H6" s="75">
        <f t="shared" si="0"/>
        <v>39334</v>
      </c>
      <c r="I6" s="14">
        <f t="shared" si="0"/>
        <v>38041</v>
      </c>
      <c r="J6" s="14">
        <f t="shared" si="0"/>
        <v>42110</v>
      </c>
      <c r="K6" s="14">
        <f t="shared" si="0"/>
        <v>47315</v>
      </c>
      <c r="L6" s="14">
        <f t="shared" si="0"/>
        <v>38422</v>
      </c>
      <c r="M6" s="15">
        <f t="shared" si="0"/>
        <v>28179</v>
      </c>
    </row>
    <row r="7" spans="1:13" s="3" customFormat="1" ht="48" x14ac:dyDescent="0.25">
      <c r="A7" s="109"/>
      <c r="B7" s="112"/>
      <c r="C7" s="3" t="s">
        <v>117</v>
      </c>
      <c r="D7" s="3" t="s">
        <v>21</v>
      </c>
      <c r="E7" s="16" t="s">
        <v>157</v>
      </c>
      <c r="F7" s="100">
        <f>F3+F5</f>
        <v>26666</v>
      </c>
      <c r="G7" s="14">
        <f>G3+G5</f>
        <v>38337</v>
      </c>
      <c r="H7" s="3">
        <f>SUM(H3+H5)</f>
        <v>40894</v>
      </c>
      <c r="I7" s="14">
        <f>SUM(I3+I5)</f>
        <v>39020</v>
      </c>
      <c r="J7" s="14">
        <f>SUM(J3+J5)</f>
        <v>43171</v>
      </c>
      <c r="K7" s="14">
        <f>K3+K5</f>
        <v>47315</v>
      </c>
      <c r="L7" s="14">
        <f>L3+L5</f>
        <v>38422</v>
      </c>
      <c r="M7" s="15">
        <f>M3+M5</f>
        <v>28179</v>
      </c>
    </row>
    <row r="8" spans="1:13" s="3" customFormat="1" ht="18" x14ac:dyDescent="0.25">
      <c r="A8" s="109"/>
      <c r="B8" s="112"/>
      <c r="C8" s="3" t="s">
        <v>130</v>
      </c>
      <c r="D8" s="3" t="s">
        <v>32</v>
      </c>
      <c r="E8" s="16"/>
      <c r="F8" s="52">
        <v>48.7</v>
      </c>
      <c r="G8" s="12">
        <v>51.3</v>
      </c>
      <c r="H8" s="16">
        <v>61.9</v>
      </c>
      <c r="I8" s="12">
        <v>66.400000000000006</v>
      </c>
      <c r="J8" s="12">
        <v>68.599999999999994</v>
      </c>
      <c r="K8" s="69">
        <v>80</v>
      </c>
      <c r="L8" s="69">
        <v>73.510000000000005</v>
      </c>
      <c r="M8" s="71">
        <v>61.58</v>
      </c>
    </row>
    <row r="9" spans="1:13" s="3" customFormat="1" ht="48" x14ac:dyDescent="0.25">
      <c r="A9" s="109"/>
      <c r="B9" s="112"/>
      <c r="C9" s="3" t="s">
        <v>129</v>
      </c>
      <c r="D9" s="3" t="s">
        <v>32</v>
      </c>
      <c r="E9" s="16" t="s">
        <v>156</v>
      </c>
      <c r="F9" s="52">
        <v>40.6</v>
      </c>
      <c r="G9" s="84">
        <v>53.6</v>
      </c>
      <c r="H9" s="16">
        <v>64.3</v>
      </c>
      <c r="I9" s="12">
        <v>68.099999999999994</v>
      </c>
      <c r="J9" s="12">
        <v>70.3</v>
      </c>
      <c r="K9" s="69">
        <v>80</v>
      </c>
      <c r="L9" s="69">
        <v>73.510000000000005</v>
      </c>
      <c r="M9" s="71">
        <v>61.58</v>
      </c>
    </row>
    <row r="10" spans="1:13" s="3" customFormat="1" ht="18.75" customHeight="1" x14ac:dyDescent="0.25">
      <c r="A10" s="109"/>
      <c r="B10" s="112"/>
      <c r="C10" s="3" t="s">
        <v>163</v>
      </c>
      <c r="E10" s="16"/>
      <c r="F10" s="16"/>
      <c r="G10" s="84"/>
      <c r="H10" s="16"/>
      <c r="I10" s="12"/>
      <c r="J10" s="14"/>
      <c r="K10" s="12"/>
      <c r="L10" s="12"/>
      <c r="M10" s="13"/>
    </row>
    <row r="11" spans="1:13" s="3" customFormat="1" ht="48" x14ac:dyDescent="0.25">
      <c r="A11" s="109"/>
      <c r="B11" s="112"/>
      <c r="C11" s="3" t="s">
        <v>72</v>
      </c>
      <c r="D11" s="3" t="s">
        <v>21</v>
      </c>
      <c r="E11" s="16" t="s">
        <v>155</v>
      </c>
      <c r="F11" s="100">
        <v>610085</v>
      </c>
      <c r="G11" s="101">
        <v>679695</v>
      </c>
      <c r="H11" s="101">
        <v>436501</v>
      </c>
      <c r="I11" s="14">
        <v>353820</v>
      </c>
      <c r="J11" s="14">
        <v>421395</v>
      </c>
      <c r="K11" s="12" t="s">
        <v>10</v>
      </c>
      <c r="L11" s="12" t="s">
        <v>10</v>
      </c>
      <c r="M11" s="13" t="s">
        <v>10</v>
      </c>
    </row>
    <row r="12" spans="1:13" s="3" customFormat="1" ht="18" x14ac:dyDescent="0.25">
      <c r="A12" s="109"/>
      <c r="B12" s="112"/>
      <c r="C12" s="3" t="s">
        <v>83</v>
      </c>
      <c r="D12" s="3" t="s">
        <v>21</v>
      </c>
      <c r="E12" s="16"/>
      <c r="F12" s="100">
        <v>4971</v>
      </c>
      <c r="G12" s="101">
        <v>5409</v>
      </c>
      <c r="H12" s="101">
        <v>4806</v>
      </c>
      <c r="I12" s="80">
        <v>3481.36</v>
      </c>
      <c r="J12" s="14">
        <v>4639.2700000000004</v>
      </c>
      <c r="K12" s="12" t="s">
        <v>10</v>
      </c>
      <c r="L12" s="12" t="s">
        <v>10</v>
      </c>
      <c r="M12" s="13" t="s">
        <v>10</v>
      </c>
    </row>
    <row r="13" spans="1:13" s="3" customFormat="1" ht="18" x14ac:dyDescent="0.25">
      <c r="A13" s="109"/>
      <c r="B13" s="112"/>
      <c r="C13" s="3" t="s">
        <v>74</v>
      </c>
      <c r="D13" s="3" t="s">
        <v>21</v>
      </c>
      <c r="E13" s="16"/>
      <c r="F13" s="100">
        <v>4782</v>
      </c>
      <c r="G13" s="101">
        <v>5204</v>
      </c>
      <c r="H13" s="101">
        <v>4623</v>
      </c>
      <c r="I13" s="80">
        <v>1914.27</v>
      </c>
      <c r="J13" s="80">
        <v>4463.17</v>
      </c>
      <c r="K13" s="12" t="s">
        <v>10</v>
      </c>
      <c r="L13" s="12" t="s">
        <v>10</v>
      </c>
      <c r="M13" s="13" t="s">
        <v>10</v>
      </c>
    </row>
    <row r="14" spans="1:13" s="3" customFormat="1" ht="18" x14ac:dyDescent="0.25">
      <c r="A14" s="109"/>
      <c r="B14" s="112"/>
      <c r="C14" s="3" t="s">
        <v>81</v>
      </c>
      <c r="D14" s="3" t="s">
        <v>21</v>
      </c>
      <c r="E14" s="16"/>
      <c r="F14" s="100">
        <v>3256</v>
      </c>
      <c r="G14" s="101">
        <v>3933</v>
      </c>
      <c r="H14" s="101">
        <v>4111</v>
      </c>
      <c r="I14" s="80">
        <v>6579.65</v>
      </c>
      <c r="J14" s="80">
        <v>6990.38</v>
      </c>
      <c r="K14" s="12" t="s">
        <v>10</v>
      </c>
      <c r="L14" s="12" t="s">
        <v>10</v>
      </c>
      <c r="M14" s="13" t="s">
        <v>10</v>
      </c>
    </row>
    <row r="15" spans="1:13" s="3" customFormat="1" ht="18" x14ac:dyDescent="0.25">
      <c r="A15" s="109"/>
      <c r="B15" s="112"/>
      <c r="C15" s="3" t="s">
        <v>79</v>
      </c>
      <c r="D15" s="3" t="s">
        <v>21</v>
      </c>
      <c r="E15" s="16"/>
      <c r="F15" s="100">
        <v>15641</v>
      </c>
      <c r="G15" s="101">
        <v>17018</v>
      </c>
      <c r="H15" s="101">
        <v>15120</v>
      </c>
      <c r="I15" s="80">
        <v>8607.32</v>
      </c>
      <c r="J15" s="80">
        <v>14596.39</v>
      </c>
      <c r="K15" s="12" t="s">
        <v>10</v>
      </c>
      <c r="L15" s="12" t="s">
        <v>10</v>
      </c>
      <c r="M15" s="13" t="s">
        <v>10</v>
      </c>
    </row>
    <row r="16" spans="1:13" s="3" customFormat="1" ht="18" x14ac:dyDescent="0.25">
      <c r="A16" s="109"/>
      <c r="B16" s="112"/>
      <c r="C16" s="3" t="s">
        <v>75</v>
      </c>
      <c r="D16" s="3" t="s">
        <v>21</v>
      </c>
      <c r="E16" s="16"/>
      <c r="F16" s="52">
        <v>909</v>
      </c>
      <c r="G16" s="102">
        <v>943</v>
      </c>
      <c r="H16" s="101">
        <v>1193</v>
      </c>
      <c r="I16" s="80">
        <v>2051.19</v>
      </c>
      <c r="J16" s="80">
        <v>1135.23</v>
      </c>
      <c r="K16" s="12" t="s">
        <v>10</v>
      </c>
      <c r="L16" s="12" t="s">
        <v>10</v>
      </c>
      <c r="M16" s="13" t="s">
        <v>10</v>
      </c>
    </row>
    <row r="17" spans="1:13" s="3" customFormat="1" ht="18" x14ac:dyDescent="0.25">
      <c r="A17" s="109"/>
      <c r="B17" s="112"/>
      <c r="C17" s="3" t="s">
        <v>76</v>
      </c>
      <c r="D17" s="3" t="s">
        <v>21</v>
      </c>
      <c r="E17" s="16"/>
      <c r="F17" s="100">
        <v>1298</v>
      </c>
      <c r="G17" s="101">
        <v>3555</v>
      </c>
      <c r="H17" s="101">
        <v>3158</v>
      </c>
      <c r="I17" s="80">
        <v>786</v>
      </c>
      <c r="J17" s="80">
        <v>3049</v>
      </c>
      <c r="K17" s="12" t="s">
        <v>10</v>
      </c>
      <c r="L17" s="12" t="s">
        <v>10</v>
      </c>
      <c r="M17" s="13" t="s">
        <v>10</v>
      </c>
    </row>
    <row r="18" spans="1:13" s="3" customFormat="1" ht="18" x14ac:dyDescent="0.25">
      <c r="A18" s="109"/>
      <c r="B18" s="112"/>
      <c r="C18" s="3" t="s">
        <v>77</v>
      </c>
      <c r="D18" s="3" t="s">
        <v>21</v>
      </c>
      <c r="E18" s="16"/>
      <c r="F18" s="100">
        <v>10609</v>
      </c>
      <c r="G18" s="101">
        <v>11544</v>
      </c>
      <c r="H18" s="101">
        <v>10256</v>
      </c>
      <c r="I18" s="80">
        <v>9606</v>
      </c>
      <c r="J18" s="14">
        <v>9901</v>
      </c>
      <c r="K18" s="12" t="s">
        <v>10</v>
      </c>
      <c r="L18" s="12" t="s">
        <v>10</v>
      </c>
      <c r="M18" s="13" t="s">
        <v>10</v>
      </c>
    </row>
    <row r="19" spans="1:13" s="3" customFormat="1" ht="18" x14ac:dyDescent="0.25">
      <c r="A19" s="109"/>
      <c r="B19" s="112"/>
      <c r="C19" s="3" t="s">
        <v>78</v>
      </c>
      <c r="D19" s="3" t="s">
        <v>21</v>
      </c>
      <c r="E19" s="16"/>
      <c r="F19" s="100">
        <v>11607</v>
      </c>
      <c r="G19" s="101">
        <v>12629</v>
      </c>
      <c r="H19" s="101">
        <v>11220</v>
      </c>
      <c r="I19" s="80">
        <v>8150.9</v>
      </c>
      <c r="J19" s="80">
        <v>10832.09</v>
      </c>
      <c r="K19" s="12" t="s">
        <v>10</v>
      </c>
      <c r="L19" s="12" t="s">
        <v>10</v>
      </c>
      <c r="M19" s="13" t="s">
        <v>10</v>
      </c>
    </row>
    <row r="20" spans="1:13" s="3" customFormat="1" ht="18" x14ac:dyDescent="0.25">
      <c r="A20" s="109"/>
      <c r="B20" s="112"/>
      <c r="C20" s="3" t="s">
        <v>80</v>
      </c>
      <c r="D20" s="3" t="s">
        <v>21</v>
      </c>
      <c r="E20" s="16"/>
      <c r="F20" s="100">
        <v>30770</v>
      </c>
      <c r="G20" s="101">
        <v>33479</v>
      </c>
      <c r="H20" s="101">
        <v>29745</v>
      </c>
      <c r="I20" s="14">
        <v>39821.370000000003</v>
      </c>
      <c r="J20" s="80">
        <v>28715.43</v>
      </c>
      <c r="K20" s="12" t="s">
        <v>10</v>
      </c>
      <c r="L20" s="12" t="s">
        <v>10</v>
      </c>
      <c r="M20" s="13" t="s">
        <v>10</v>
      </c>
    </row>
    <row r="21" spans="1:13" s="3" customFormat="1" ht="18" x14ac:dyDescent="0.25">
      <c r="A21" s="109"/>
      <c r="B21" s="112"/>
      <c r="C21" s="66" t="s">
        <v>82</v>
      </c>
      <c r="D21" s="3" t="s">
        <v>21</v>
      </c>
      <c r="E21" s="16"/>
      <c r="F21" s="100">
        <v>12649</v>
      </c>
      <c r="G21" s="101">
        <v>13763</v>
      </c>
      <c r="H21" s="101">
        <v>12228</v>
      </c>
      <c r="I21" s="80">
        <v>10772.38</v>
      </c>
      <c r="J21" s="80">
        <v>11804.5</v>
      </c>
      <c r="K21" s="12" t="s">
        <v>10</v>
      </c>
      <c r="L21" s="12" t="s">
        <v>10</v>
      </c>
      <c r="M21" s="13" t="s">
        <v>10</v>
      </c>
    </row>
    <row r="22" spans="1:13" s="3" customFormat="1" x14ac:dyDescent="0.25">
      <c r="A22" s="109"/>
      <c r="B22" s="112"/>
      <c r="C22" s="16" t="s">
        <v>62</v>
      </c>
      <c r="F22" s="60">
        <v>706576</v>
      </c>
      <c r="G22" s="101">
        <v>787169</v>
      </c>
      <c r="H22" s="101">
        <f>SUM(H11:H21)</f>
        <v>532961</v>
      </c>
      <c r="I22" s="14">
        <f>SUM(I11:I21)</f>
        <v>445590.44000000006</v>
      </c>
      <c r="J22" s="14">
        <f>SUM(J11:J21)</f>
        <v>517521.46</v>
      </c>
      <c r="K22" s="12" t="s">
        <v>10</v>
      </c>
      <c r="L22" s="12" t="s">
        <v>10</v>
      </c>
      <c r="M22" s="13" t="s">
        <v>10</v>
      </c>
    </row>
    <row r="23" spans="1:13" s="3" customFormat="1" ht="18" x14ac:dyDescent="0.25">
      <c r="A23" s="110"/>
      <c r="B23" s="113"/>
      <c r="C23" s="23" t="s">
        <v>71</v>
      </c>
      <c r="D23" s="23" t="s">
        <v>21</v>
      </c>
      <c r="F23" s="61">
        <f>F7+F22</f>
        <v>733242</v>
      </c>
      <c r="G23" s="103">
        <f>G7+G22</f>
        <v>825506</v>
      </c>
      <c r="H23" s="103">
        <f>H7+H22</f>
        <v>573855</v>
      </c>
      <c r="I23" s="25">
        <f>I7+I22</f>
        <v>484610.44000000006</v>
      </c>
      <c r="J23" s="25">
        <f>J7+J22</f>
        <v>560692.46</v>
      </c>
      <c r="K23" s="12" t="s">
        <v>10</v>
      </c>
      <c r="L23" s="26" t="s">
        <v>10</v>
      </c>
      <c r="M23" s="27" t="s">
        <v>10</v>
      </c>
    </row>
    <row r="24" spans="1:13" s="3" customFormat="1" x14ac:dyDescent="0.25">
      <c r="A24" s="108" t="s">
        <v>4</v>
      </c>
      <c r="B24" s="111"/>
      <c r="C24" s="28" t="s">
        <v>40</v>
      </c>
      <c r="D24" s="19" t="s">
        <v>23</v>
      </c>
      <c r="E24" s="20"/>
      <c r="F24" s="60">
        <v>107618</v>
      </c>
      <c r="G24" s="14">
        <v>125775</v>
      </c>
      <c r="H24" s="74">
        <v>129682</v>
      </c>
      <c r="I24" s="29">
        <v>120152</v>
      </c>
      <c r="J24" s="29">
        <v>124376</v>
      </c>
      <c r="K24" s="21"/>
      <c r="L24" s="21"/>
      <c r="M24" s="22"/>
    </row>
    <row r="25" spans="1:13" s="3" customFormat="1" ht="18.75" customHeight="1" x14ac:dyDescent="0.25">
      <c r="A25" s="109"/>
      <c r="B25" s="112"/>
      <c r="C25" s="3" t="s">
        <v>41</v>
      </c>
      <c r="D25" s="3" t="s">
        <v>20</v>
      </c>
      <c r="E25" s="11"/>
      <c r="F25" s="11">
        <v>57</v>
      </c>
      <c r="G25" s="53">
        <v>56</v>
      </c>
      <c r="H25" s="106">
        <v>58</v>
      </c>
      <c r="I25" s="107">
        <v>57</v>
      </c>
      <c r="J25" s="12">
        <v>58</v>
      </c>
      <c r="K25" s="12"/>
      <c r="L25" s="12"/>
      <c r="M25" s="13"/>
    </row>
    <row r="26" spans="1:13" s="3" customFormat="1" ht="25.5" customHeight="1" x14ac:dyDescent="0.25">
      <c r="A26" s="110"/>
      <c r="B26" s="113"/>
      <c r="C26" s="23" t="s">
        <v>132</v>
      </c>
      <c r="D26" s="23" t="s">
        <v>20</v>
      </c>
      <c r="E26" s="24"/>
      <c r="F26" s="24">
        <v>5</v>
      </c>
      <c r="G26" s="26">
        <v>0</v>
      </c>
      <c r="H26" s="23">
        <v>0</v>
      </c>
      <c r="I26" s="26">
        <v>0</v>
      </c>
      <c r="J26" s="26"/>
      <c r="K26" s="26"/>
      <c r="L26" s="26"/>
      <c r="M26" s="27"/>
    </row>
    <row r="27" spans="1:13" s="3" customFormat="1" ht="17.25" x14ac:dyDescent="0.25">
      <c r="A27" s="114" t="s">
        <v>98</v>
      </c>
      <c r="B27" s="111"/>
      <c r="C27" s="19" t="s">
        <v>42</v>
      </c>
      <c r="D27" s="19" t="s">
        <v>33</v>
      </c>
      <c r="E27" s="20"/>
      <c r="F27" s="72">
        <v>225640</v>
      </c>
      <c r="G27" s="29">
        <v>235242</v>
      </c>
      <c r="H27" s="74">
        <v>264659</v>
      </c>
      <c r="I27" s="29">
        <v>450956</v>
      </c>
      <c r="J27" s="29">
        <v>499093</v>
      </c>
      <c r="K27" s="29">
        <v>510973</v>
      </c>
      <c r="L27" s="29">
        <v>464570</v>
      </c>
      <c r="M27" s="30">
        <v>451935</v>
      </c>
    </row>
    <row r="28" spans="1:13" s="3" customFormat="1" ht="17.25" x14ac:dyDescent="0.25">
      <c r="A28" s="115"/>
      <c r="B28" s="112"/>
      <c r="C28" s="3" t="s">
        <v>43</v>
      </c>
      <c r="D28" s="3" t="s">
        <v>33</v>
      </c>
      <c r="E28" s="11"/>
      <c r="F28" s="60">
        <v>16329</v>
      </c>
      <c r="G28" s="14">
        <v>17926</v>
      </c>
      <c r="H28" s="75">
        <v>23904</v>
      </c>
      <c r="I28" s="14">
        <v>17426</v>
      </c>
      <c r="J28" s="14">
        <v>19965</v>
      </c>
      <c r="K28" s="14">
        <v>14985</v>
      </c>
      <c r="L28" s="12" t="s">
        <v>10</v>
      </c>
      <c r="M28" s="13" t="s">
        <v>10</v>
      </c>
    </row>
    <row r="29" spans="1:13" s="3" customFormat="1" ht="17.25" x14ac:dyDescent="0.25">
      <c r="A29" s="115"/>
      <c r="B29" s="112"/>
      <c r="C29" s="3" t="s">
        <v>68</v>
      </c>
      <c r="D29" s="3" t="s">
        <v>33</v>
      </c>
      <c r="E29" s="11"/>
      <c r="F29" s="60">
        <f>SUM(F27:F28)</f>
        <v>241969</v>
      </c>
      <c r="G29" s="14">
        <f>SUM(G27:G28)</f>
        <v>253168</v>
      </c>
      <c r="H29" s="75">
        <f>SUM(H27:H28)</f>
        <v>288563</v>
      </c>
      <c r="I29" s="14">
        <f t="shared" ref="I29:M29" si="1">SUM(I27:I28)</f>
        <v>468382</v>
      </c>
      <c r="J29" s="14">
        <f t="shared" si="1"/>
        <v>519058</v>
      </c>
      <c r="K29" s="14">
        <f t="shared" si="1"/>
        <v>525958</v>
      </c>
      <c r="L29" s="14">
        <f t="shared" si="1"/>
        <v>464570</v>
      </c>
      <c r="M29" s="15">
        <f t="shared" si="1"/>
        <v>451935</v>
      </c>
    </row>
    <row r="30" spans="1:13" s="3" customFormat="1" ht="62.25" x14ac:dyDescent="0.25">
      <c r="A30" s="115"/>
      <c r="B30" s="112"/>
      <c r="C30" s="16" t="s">
        <v>102</v>
      </c>
      <c r="D30" s="3" t="s">
        <v>33</v>
      </c>
      <c r="E30" s="92" t="s">
        <v>131</v>
      </c>
      <c r="F30" s="104">
        <v>217913</v>
      </c>
      <c r="G30" s="14">
        <v>224378</v>
      </c>
      <c r="H30" s="75">
        <v>260595</v>
      </c>
      <c r="I30" s="14">
        <v>435166</v>
      </c>
      <c r="J30" s="14">
        <v>450878</v>
      </c>
      <c r="K30" s="14"/>
      <c r="L30" s="14"/>
      <c r="M30" s="15"/>
    </row>
    <row r="31" spans="1:13" s="3" customFormat="1" ht="17.25" x14ac:dyDescent="0.25">
      <c r="A31" s="115"/>
      <c r="B31" s="112"/>
      <c r="C31" s="3" t="s">
        <v>111</v>
      </c>
      <c r="D31" s="3" t="s">
        <v>34</v>
      </c>
      <c r="E31" s="85"/>
      <c r="F31" s="105">
        <v>368</v>
      </c>
      <c r="G31" s="91">
        <v>354</v>
      </c>
      <c r="H31" s="76">
        <v>454</v>
      </c>
      <c r="I31" s="12">
        <v>818</v>
      </c>
      <c r="J31" s="12">
        <v>846</v>
      </c>
      <c r="K31" s="12">
        <v>889</v>
      </c>
      <c r="L31" s="12">
        <v>889</v>
      </c>
      <c r="M31" s="13">
        <v>988</v>
      </c>
    </row>
    <row r="32" spans="1:13" s="3" customFormat="1" x14ac:dyDescent="0.25">
      <c r="A32" s="108" t="s">
        <v>5</v>
      </c>
      <c r="B32" s="111"/>
      <c r="C32" s="19" t="s">
        <v>35</v>
      </c>
      <c r="D32" s="19" t="s">
        <v>44</v>
      </c>
      <c r="E32" s="20"/>
      <c r="F32" s="20">
        <v>9870</v>
      </c>
      <c r="G32" s="29">
        <v>8082</v>
      </c>
      <c r="H32" s="74">
        <v>6796</v>
      </c>
      <c r="I32" s="29">
        <v>6422</v>
      </c>
      <c r="J32" s="29">
        <v>7045</v>
      </c>
      <c r="K32" s="21"/>
      <c r="L32" s="21"/>
      <c r="M32" s="22"/>
    </row>
    <row r="33" spans="1:13" s="3" customFormat="1" x14ac:dyDescent="0.25">
      <c r="A33" s="109"/>
      <c r="B33" s="112"/>
      <c r="C33" s="3" t="s">
        <v>36</v>
      </c>
      <c r="D33" s="3" t="s">
        <v>44</v>
      </c>
      <c r="E33" s="11"/>
      <c r="F33" s="11">
        <v>311</v>
      </c>
      <c r="G33" s="12">
        <v>456</v>
      </c>
      <c r="H33" s="3">
        <v>614</v>
      </c>
      <c r="I33" s="12">
        <v>568</v>
      </c>
      <c r="J33" s="12">
        <v>581</v>
      </c>
      <c r="K33" s="12"/>
      <c r="L33" s="12"/>
      <c r="M33" s="13"/>
    </row>
    <row r="34" spans="1:13" s="3" customFormat="1" x14ac:dyDescent="0.25">
      <c r="A34" s="109"/>
      <c r="B34" s="112"/>
      <c r="C34" s="3" t="s">
        <v>67</v>
      </c>
      <c r="D34" s="3" t="s">
        <v>44</v>
      </c>
      <c r="E34" s="11"/>
      <c r="F34" s="60">
        <v>10181</v>
      </c>
      <c r="G34" s="14">
        <f>SUM(G32:G33)</f>
        <v>8538</v>
      </c>
      <c r="H34" s="75">
        <f>SUM(H32:H33)</f>
        <v>7410</v>
      </c>
      <c r="I34" s="14">
        <f>SUM(I32:I33)</f>
        <v>6990</v>
      </c>
      <c r="J34" s="14">
        <f>SUM(J32:J33)</f>
        <v>7626</v>
      </c>
      <c r="K34" s="12"/>
      <c r="L34" s="12"/>
      <c r="M34" s="13"/>
    </row>
    <row r="35" spans="1:13" s="3" customFormat="1" x14ac:dyDescent="0.25">
      <c r="A35" s="109"/>
      <c r="B35" s="112"/>
      <c r="C35" s="3" t="s">
        <v>24</v>
      </c>
      <c r="D35" s="3" t="s">
        <v>20</v>
      </c>
      <c r="E35" s="11"/>
      <c r="F35" s="11">
        <v>3</v>
      </c>
      <c r="G35" s="12">
        <v>5</v>
      </c>
      <c r="H35" s="3">
        <v>8</v>
      </c>
      <c r="I35" s="49">
        <f>(I33/I34)*100</f>
        <v>8.125894134477825</v>
      </c>
      <c r="J35" s="49">
        <f>(J33/J34)*100</f>
        <v>7.618672960923158</v>
      </c>
      <c r="K35" s="12"/>
      <c r="L35" s="12"/>
      <c r="M35" s="13"/>
    </row>
    <row r="36" spans="1:13" s="3" customFormat="1" x14ac:dyDescent="0.25">
      <c r="A36" s="109"/>
      <c r="B36" s="112"/>
      <c r="C36" s="3" t="s">
        <v>25</v>
      </c>
      <c r="D36" s="3" t="s">
        <v>20</v>
      </c>
      <c r="E36" s="3" t="s">
        <v>60</v>
      </c>
      <c r="F36" s="3">
        <v>17</v>
      </c>
      <c r="G36" s="49">
        <v>22</v>
      </c>
      <c r="H36" s="3">
        <v>34</v>
      </c>
      <c r="I36" s="12">
        <v>36</v>
      </c>
      <c r="J36" s="12">
        <v>36</v>
      </c>
      <c r="K36" s="12"/>
      <c r="L36" s="12"/>
      <c r="M36" s="13"/>
    </row>
    <row r="37" spans="1:13" s="3" customFormat="1" x14ac:dyDescent="0.25">
      <c r="A37" s="109"/>
      <c r="B37" s="112"/>
      <c r="C37" s="3" t="s">
        <v>158</v>
      </c>
      <c r="D37" s="3" t="s">
        <v>20</v>
      </c>
      <c r="E37" s="11"/>
      <c r="F37" s="11">
        <v>83</v>
      </c>
      <c r="G37" s="49">
        <v>78</v>
      </c>
      <c r="H37" s="3">
        <v>66</v>
      </c>
      <c r="I37" s="12">
        <v>64</v>
      </c>
      <c r="J37" s="12">
        <v>64</v>
      </c>
      <c r="K37" s="12"/>
      <c r="L37" s="12"/>
      <c r="M37" s="13"/>
    </row>
    <row r="38" spans="1:13" s="3" customFormat="1" x14ac:dyDescent="0.25">
      <c r="A38" s="109"/>
      <c r="B38" s="112"/>
      <c r="C38" s="3" t="s">
        <v>31</v>
      </c>
      <c r="D38" s="16" t="s">
        <v>57</v>
      </c>
      <c r="E38" s="11"/>
      <c r="F38" s="11">
        <v>15.5</v>
      </c>
      <c r="G38" s="12">
        <v>11.9</v>
      </c>
      <c r="H38" s="3">
        <v>11.7</v>
      </c>
      <c r="I38" s="69">
        <v>12.2</v>
      </c>
      <c r="J38" s="69">
        <v>12.4</v>
      </c>
      <c r="K38" s="12"/>
      <c r="L38" s="12"/>
      <c r="M38" s="13"/>
    </row>
    <row r="39" spans="1:13" s="3" customFormat="1" ht="30" x14ac:dyDescent="0.25">
      <c r="A39" s="108" t="s">
        <v>6</v>
      </c>
      <c r="B39" s="111"/>
      <c r="C39" s="28" t="s">
        <v>147</v>
      </c>
      <c r="D39" s="19"/>
      <c r="E39" s="20"/>
      <c r="F39" s="20"/>
      <c r="G39" s="21"/>
      <c r="H39" s="19"/>
      <c r="I39" s="88"/>
      <c r="J39" s="88"/>
      <c r="K39" s="21"/>
      <c r="L39" s="21"/>
      <c r="M39" s="22"/>
    </row>
    <row r="40" spans="1:13" s="3" customFormat="1" x14ac:dyDescent="0.25">
      <c r="A40" s="109"/>
      <c r="B40" s="112"/>
      <c r="C40" s="3" t="s">
        <v>37</v>
      </c>
      <c r="D40" s="16" t="s">
        <v>14</v>
      </c>
      <c r="E40" s="11"/>
      <c r="F40" s="11">
        <v>7</v>
      </c>
      <c r="G40" s="53">
        <v>11</v>
      </c>
      <c r="H40" s="3">
        <v>16</v>
      </c>
      <c r="I40" s="53">
        <v>11</v>
      </c>
      <c r="J40" s="12">
        <v>34</v>
      </c>
      <c r="K40" s="12">
        <v>44</v>
      </c>
      <c r="L40" s="12">
        <v>49</v>
      </c>
      <c r="M40" s="13">
        <v>44</v>
      </c>
    </row>
    <row r="41" spans="1:13" s="3" customFormat="1" ht="30" x14ac:dyDescent="0.25">
      <c r="A41" s="109"/>
      <c r="B41" s="112"/>
      <c r="C41" s="16" t="s">
        <v>110</v>
      </c>
      <c r="D41" s="16" t="s">
        <v>14</v>
      </c>
      <c r="E41" s="11"/>
      <c r="F41" s="11">
        <v>0</v>
      </c>
      <c r="G41" s="53">
        <v>8</v>
      </c>
      <c r="H41" s="3">
        <v>21</v>
      </c>
      <c r="I41" s="53">
        <v>12</v>
      </c>
      <c r="J41" s="12"/>
      <c r="K41" s="12"/>
      <c r="L41" s="12"/>
      <c r="M41" s="13"/>
    </row>
    <row r="42" spans="1:13" s="3" customFormat="1" ht="30" x14ac:dyDescent="0.25">
      <c r="A42" s="109"/>
      <c r="B42" s="112"/>
      <c r="C42" s="16" t="s">
        <v>119</v>
      </c>
      <c r="D42" s="16" t="s">
        <v>9</v>
      </c>
      <c r="F42" s="98">
        <f>(F40/F56)*1000000</f>
        <v>1.0169561456548515</v>
      </c>
      <c r="G42" s="94">
        <f>(G40+G41)/G56*1000000</f>
        <v>2.4599850385522579</v>
      </c>
      <c r="H42" s="77">
        <f>(H40+H41)/H56*1000000</f>
        <v>4.4195532022828301</v>
      </c>
      <c r="I42" s="68">
        <f>(I40+I41)/I56*1000000</f>
        <v>3.1175044349889176</v>
      </c>
      <c r="J42" s="69">
        <v>4</v>
      </c>
      <c r="K42" s="69">
        <v>4.8099999999999996</v>
      </c>
      <c r="L42" s="69">
        <v>6.15</v>
      </c>
      <c r="M42" s="71">
        <v>5.85</v>
      </c>
    </row>
    <row r="43" spans="1:13" s="3" customFormat="1" ht="30" x14ac:dyDescent="0.25">
      <c r="A43" s="109"/>
      <c r="B43" s="112"/>
      <c r="C43" s="16" t="s">
        <v>121</v>
      </c>
      <c r="D43" s="16" t="s">
        <v>9</v>
      </c>
      <c r="E43" s="3" t="s">
        <v>113</v>
      </c>
      <c r="F43" s="99">
        <f>(F40+F41)/F56*1000000</f>
        <v>1.0169561456548515</v>
      </c>
      <c r="G43" s="53">
        <v>1.4</v>
      </c>
      <c r="H43" s="77">
        <f>(H40/H56)*1000000</f>
        <v>1.9111581415277106</v>
      </c>
      <c r="I43" s="68">
        <f>(I40/I56)*1000000</f>
        <v>1.4909803819512217</v>
      </c>
      <c r="J43" s="69">
        <v>4</v>
      </c>
      <c r="K43" s="69">
        <v>4.8099999999999996</v>
      </c>
      <c r="L43" s="69">
        <v>6.15</v>
      </c>
      <c r="M43" s="71">
        <v>5.85</v>
      </c>
    </row>
    <row r="44" spans="1:13" s="3" customFormat="1" ht="30" x14ac:dyDescent="0.25">
      <c r="A44" s="109"/>
      <c r="B44" s="112"/>
      <c r="C44" s="16" t="s">
        <v>122</v>
      </c>
      <c r="D44" s="16" t="s">
        <v>9</v>
      </c>
      <c r="E44" s="3" t="s">
        <v>29</v>
      </c>
      <c r="F44" s="98">
        <f>(22+F40)/F56*1000000</f>
        <v>4.2131040319986708</v>
      </c>
      <c r="G44" s="70">
        <f>(33+G40+G41)/G56*1000000</f>
        <v>6.7325906318272315</v>
      </c>
      <c r="H44" s="77">
        <f>(46+H40+H41)/H56*1000000</f>
        <v>9.9141328591749982</v>
      </c>
      <c r="I44" s="70">
        <f>(32+I40+I41)/I56*1000000</f>
        <v>7.4549019097561082</v>
      </c>
      <c r="J44" s="69">
        <v>7.56</v>
      </c>
      <c r="K44" s="12" t="s">
        <v>10</v>
      </c>
      <c r="L44" s="12" t="s">
        <v>10</v>
      </c>
      <c r="M44" s="13" t="s">
        <v>10</v>
      </c>
    </row>
    <row r="45" spans="1:13" s="3" customFormat="1" ht="30" x14ac:dyDescent="0.25">
      <c r="A45" s="109"/>
      <c r="B45" s="112"/>
      <c r="C45" s="16" t="s">
        <v>123</v>
      </c>
      <c r="D45" s="16" t="s">
        <v>9</v>
      </c>
      <c r="F45" s="67">
        <f>(22+F40+F41)/F56*1000000</f>
        <v>4.2131040319986708</v>
      </c>
      <c r="G45" s="94">
        <f>(33+G40)/G56*1000000</f>
        <v>5.6968074576999648</v>
      </c>
      <c r="H45" s="77">
        <f>(46+H40)/H56*1000000</f>
        <v>7.4057377984198789</v>
      </c>
      <c r="I45" s="70">
        <f>(32+I40)/I56*1000000</f>
        <v>5.8283778567184124</v>
      </c>
      <c r="J45" s="69">
        <f>(31+J40)/J56*1000000</f>
        <v>7.5593006786274959</v>
      </c>
      <c r="K45" s="12" t="s">
        <v>10</v>
      </c>
      <c r="L45" s="12" t="s">
        <v>10</v>
      </c>
      <c r="M45" s="13" t="s">
        <v>10</v>
      </c>
    </row>
    <row r="46" spans="1:13" s="3" customFormat="1" x14ac:dyDescent="0.25">
      <c r="A46" s="109"/>
      <c r="B46" s="112"/>
      <c r="C46" s="16" t="s">
        <v>61</v>
      </c>
      <c r="D46" s="16" t="s">
        <v>39</v>
      </c>
      <c r="F46" s="11">
        <v>0</v>
      </c>
      <c r="G46" s="53">
        <v>1</v>
      </c>
      <c r="H46" s="3">
        <v>1</v>
      </c>
      <c r="I46" s="54">
        <v>0</v>
      </c>
      <c r="J46" s="12">
        <v>0</v>
      </c>
      <c r="K46" s="12" t="s">
        <v>10</v>
      </c>
      <c r="L46" s="12" t="s">
        <v>10</v>
      </c>
      <c r="M46" s="13" t="s">
        <v>10</v>
      </c>
    </row>
    <row r="47" spans="1:13" s="3" customFormat="1" x14ac:dyDescent="0.25">
      <c r="A47" s="109"/>
      <c r="B47" s="112"/>
      <c r="C47" s="116" t="s">
        <v>11</v>
      </c>
      <c r="D47" s="16" t="s">
        <v>14</v>
      </c>
      <c r="F47" s="11">
        <v>0</v>
      </c>
      <c r="G47" s="53">
        <v>0</v>
      </c>
      <c r="H47" s="3">
        <v>0</v>
      </c>
      <c r="I47" s="53">
        <v>0</v>
      </c>
      <c r="J47" s="12">
        <v>0</v>
      </c>
      <c r="K47" s="12">
        <v>0</v>
      </c>
      <c r="L47" s="12">
        <v>0</v>
      </c>
      <c r="M47" s="13">
        <v>0</v>
      </c>
    </row>
    <row r="48" spans="1:13" s="3" customFormat="1" x14ac:dyDescent="0.25">
      <c r="A48" s="109"/>
      <c r="B48" s="112"/>
      <c r="C48" s="116"/>
      <c r="D48" s="16" t="s">
        <v>39</v>
      </c>
      <c r="E48" s="3" t="s">
        <v>13</v>
      </c>
      <c r="F48" s="11">
        <v>0</v>
      </c>
      <c r="G48" s="53">
        <v>0</v>
      </c>
      <c r="H48" s="3">
        <v>0</v>
      </c>
      <c r="I48" s="53">
        <v>0</v>
      </c>
      <c r="J48" s="12">
        <v>0</v>
      </c>
      <c r="K48" s="12">
        <v>0</v>
      </c>
      <c r="L48" s="12">
        <v>0</v>
      </c>
      <c r="M48" s="13">
        <v>0</v>
      </c>
    </row>
    <row r="49" spans="1:13" s="3" customFormat="1" ht="17.25" x14ac:dyDescent="0.25">
      <c r="A49" s="109"/>
      <c r="B49" s="112"/>
      <c r="C49" s="3" t="s">
        <v>124</v>
      </c>
      <c r="D49" s="16" t="s">
        <v>14</v>
      </c>
      <c r="E49" s="3" t="s">
        <v>13</v>
      </c>
      <c r="F49" s="11">
        <v>0</v>
      </c>
      <c r="G49" s="53">
        <v>0</v>
      </c>
      <c r="H49" s="3">
        <v>0</v>
      </c>
      <c r="I49" s="53">
        <v>1</v>
      </c>
      <c r="J49" s="12">
        <v>4</v>
      </c>
      <c r="K49" s="12" t="s">
        <v>10</v>
      </c>
      <c r="L49" s="12" t="s">
        <v>10</v>
      </c>
      <c r="M49" s="13" t="s">
        <v>10</v>
      </c>
    </row>
    <row r="50" spans="1:13" s="3" customFormat="1" ht="17.25" x14ac:dyDescent="0.25">
      <c r="A50" s="109"/>
      <c r="B50" s="112"/>
      <c r="C50" s="3" t="s">
        <v>125</v>
      </c>
      <c r="D50" s="16" t="s">
        <v>14</v>
      </c>
      <c r="F50" s="11">
        <v>23</v>
      </c>
      <c r="G50" s="53">
        <v>24</v>
      </c>
      <c r="H50" s="3">
        <v>18</v>
      </c>
      <c r="I50" s="53">
        <v>24</v>
      </c>
      <c r="J50" s="12">
        <v>21</v>
      </c>
      <c r="K50" s="12" t="s">
        <v>10</v>
      </c>
      <c r="L50" s="12" t="s">
        <v>10</v>
      </c>
      <c r="M50" s="13" t="s">
        <v>10</v>
      </c>
    </row>
    <row r="51" spans="1:13" s="3" customFormat="1" x14ac:dyDescent="0.25">
      <c r="A51" s="109"/>
      <c r="B51" s="112"/>
      <c r="C51" s="16" t="s">
        <v>103</v>
      </c>
      <c r="D51" s="16" t="s">
        <v>12</v>
      </c>
      <c r="F51" s="60">
        <v>16760</v>
      </c>
      <c r="G51" s="14">
        <v>13911</v>
      </c>
      <c r="H51" s="75">
        <v>7439</v>
      </c>
      <c r="I51" s="55">
        <v>7348</v>
      </c>
      <c r="J51" s="14">
        <v>10065</v>
      </c>
      <c r="K51" s="14">
        <v>9756</v>
      </c>
      <c r="L51" s="14">
        <v>7994</v>
      </c>
      <c r="M51" s="15">
        <v>7998</v>
      </c>
    </row>
    <row r="52" spans="1:13" s="3" customFormat="1" x14ac:dyDescent="0.25">
      <c r="A52" s="109"/>
      <c r="B52" s="112"/>
      <c r="C52" s="16" t="s">
        <v>99</v>
      </c>
      <c r="D52" s="16" t="s">
        <v>12</v>
      </c>
      <c r="F52" s="60">
        <v>4015</v>
      </c>
      <c r="G52" s="14">
        <v>2878</v>
      </c>
      <c r="H52" s="75">
        <v>296</v>
      </c>
      <c r="I52" s="55">
        <v>308</v>
      </c>
      <c r="J52" s="14">
        <v>85</v>
      </c>
      <c r="K52" s="14" t="s">
        <v>10</v>
      </c>
      <c r="L52" s="14" t="s">
        <v>10</v>
      </c>
      <c r="M52" s="15" t="s">
        <v>10</v>
      </c>
    </row>
    <row r="53" spans="1:13" s="3" customFormat="1" x14ac:dyDescent="0.25">
      <c r="A53" s="109"/>
      <c r="B53" s="112"/>
      <c r="C53" s="3" t="s">
        <v>15</v>
      </c>
      <c r="D53" s="16" t="s">
        <v>12</v>
      </c>
      <c r="F53" s="60">
        <v>4161</v>
      </c>
      <c r="G53" s="14">
        <v>3123</v>
      </c>
      <c r="H53" s="75">
        <v>2603</v>
      </c>
      <c r="I53" s="55">
        <v>1635</v>
      </c>
      <c r="J53" s="14">
        <v>1363</v>
      </c>
      <c r="K53" s="12" t="s">
        <v>10</v>
      </c>
      <c r="L53" s="12" t="s">
        <v>10</v>
      </c>
      <c r="M53" s="13" t="s">
        <v>10</v>
      </c>
    </row>
    <row r="54" spans="1:13" s="3" customFormat="1" x14ac:dyDescent="0.25">
      <c r="A54" s="109"/>
      <c r="B54" s="112"/>
      <c r="C54" s="3" t="s">
        <v>47</v>
      </c>
      <c r="D54" s="16" t="s">
        <v>48</v>
      </c>
      <c r="F54" s="60">
        <v>39672</v>
      </c>
      <c r="G54" s="14">
        <v>41163</v>
      </c>
      <c r="H54" s="75">
        <v>42278</v>
      </c>
      <c r="I54" s="55">
        <v>23656</v>
      </c>
      <c r="J54" s="14">
        <v>7850</v>
      </c>
      <c r="K54" s="12" t="s">
        <v>10</v>
      </c>
      <c r="L54" s="12" t="s">
        <v>10</v>
      </c>
      <c r="M54" s="13" t="s">
        <v>10</v>
      </c>
    </row>
    <row r="55" spans="1:13" s="3" customFormat="1" ht="17.25" x14ac:dyDescent="0.25">
      <c r="A55" s="109"/>
      <c r="B55" s="112"/>
      <c r="C55" s="3" t="s">
        <v>126</v>
      </c>
      <c r="D55" s="16" t="s">
        <v>12</v>
      </c>
      <c r="E55" s="3" t="s">
        <v>13</v>
      </c>
      <c r="F55" s="11">
        <v>2</v>
      </c>
      <c r="G55" s="53">
        <v>0</v>
      </c>
      <c r="H55" s="75">
        <v>0</v>
      </c>
      <c r="I55" s="55">
        <v>1</v>
      </c>
      <c r="J55" s="14">
        <v>4</v>
      </c>
      <c r="K55" s="12"/>
      <c r="L55" s="12"/>
      <c r="M55" s="13"/>
    </row>
    <row r="56" spans="1:13" s="3" customFormat="1" ht="17.25" x14ac:dyDescent="0.25">
      <c r="A56" s="110"/>
      <c r="B56" s="113"/>
      <c r="C56" s="23" t="s">
        <v>128</v>
      </c>
      <c r="D56" s="31" t="s">
        <v>22</v>
      </c>
      <c r="E56" s="24"/>
      <c r="F56" s="97">
        <v>6883286</v>
      </c>
      <c r="G56" s="95">
        <v>7723624.21</v>
      </c>
      <c r="H56" s="78">
        <v>8371887</v>
      </c>
      <c r="I56" s="25">
        <v>7377696</v>
      </c>
      <c r="J56" s="25">
        <v>8598679</v>
      </c>
      <c r="K56" s="25">
        <v>9141132</v>
      </c>
      <c r="L56" s="25">
        <v>7962376</v>
      </c>
      <c r="M56" s="32">
        <v>7527146</v>
      </c>
    </row>
    <row r="57" spans="1:13" s="3" customFormat="1" ht="17.25" x14ac:dyDescent="0.25">
      <c r="A57" s="86" t="s">
        <v>100</v>
      </c>
      <c r="B57" s="87"/>
      <c r="C57" s="34" t="s">
        <v>139</v>
      </c>
      <c r="D57" s="34" t="s">
        <v>12</v>
      </c>
      <c r="E57" s="34" t="s">
        <v>101</v>
      </c>
      <c r="F57" s="36" t="s">
        <v>164</v>
      </c>
      <c r="G57" s="96" t="s">
        <v>150</v>
      </c>
      <c r="H57" s="34">
        <v>0</v>
      </c>
      <c r="I57" s="89">
        <v>0</v>
      </c>
      <c r="J57" s="89">
        <v>0</v>
      </c>
      <c r="K57" s="36"/>
      <c r="L57" s="36"/>
      <c r="M57" s="37"/>
    </row>
    <row r="58" spans="1:13" s="3" customFormat="1" ht="18" customHeight="1" x14ac:dyDescent="0.25">
      <c r="A58" s="108" t="s">
        <v>7</v>
      </c>
      <c r="B58" s="111"/>
      <c r="C58" s="117" t="s">
        <v>166</v>
      </c>
      <c r="D58" s="3" t="s">
        <v>133</v>
      </c>
      <c r="F58" s="11">
        <v>28.8</v>
      </c>
      <c r="G58" s="3">
        <v>32.5</v>
      </c>
      <c r="H58" s="3">
        <v>32.799999999999997</v>
      </c>
      <c r="I58" s="3">
        <v>27.3</v>
      </c>
    </row>
    <row r="59" spans="1:13" s="3" customFormat="1" ht="17.45" customHeight="1" x14ac:dyDescent="0.25">
      <c r="A59" s="109"/>
      <c r="B59" s="112"/>
      <c r="C59" s="116"/>
      <c r="D59" s="16" t="s">
        <v>134</v>
      </c>
      <c r="F59" s="11">
        <v>72.2</v>
      </c>
      <c r="G59" s="12">
        <v>76.8</v>
      </c>
      <c r="H59" s="3">
        <v>73.2</v>
      </c>
      <c r="I59" s="12">
        <v>60.2</v>
      </c>
      <c r="J59" s="12"/>
      <c r="K59" s="12"/>
      <c r="L59" s="12"/>
      <c r="M59" s="13"/>
    </row>
    <row r="60" spans="1:13" s="3" customFormat="1" ht="17.45" customHeight="1" x14ac:dyDescent="0.25">
      <c r="A60" s="109"/>
      <c r="B60" s="112"/>
      <c r="C60" s="116"/>
      <c r="D60" s="16" t="s">
        <v>135</v>
      </c>
      <c r="F60" s="11">
        <v>22.1</v>
      </c>
      <c r="G60" s="12">
        <v>19.600000000000001</v>
      </c>
      <c r="H60" s="3">
        <v>12.9</v>
      </c>
      <c r="I60" s="12">
        <v>11.6</v>
      </c>
      <c r="J60" s="12"/>
      <c r="K60" s="12"/>
      <c r="L60" s="12"/>
      <c r="M60" s="13"/>
    </row>
    <row r="61" spans="1:13" s="3" customFormat="1" ht="27.4" customHeight="1" x14ac:dyDescent="0.25">
      <c r="A61" s="109"/>
      <c r="B61" s="112"/>
      <c r="C61" s="116"/>
      <c r="D61" s="16" t="s">
        <v>136</v>
      </c>
      <c r="F61" s="11">
        <v>3.4</v>
      </c>
      <c r="G61" s="12">
        <v>2.8</v>
      </c>
      <c r="H61" s="3">
        <v>2.5</v>
      </c>
      <c r="I61" s="12">
        <v>0.5</v>
      </c>
      <c r="J61" s="12"/>
      <c r="K61" s="12"/>
      <c r="L61" s="12"/>
      <c r="M61" s="13"/>
    </row>
    <row r="62" spans="1:13" s="3" customFormat="1" ht="20.65" customHeight="1" x14ac:dyDescent="0.25">
      <c r="A62" s="109"/>
      <c r="B62" s="112"/>
      <c r="C62" s="116"/>
      <c r="D62" s="16" t="s">
        <v>137</v>
      </c>
      <c r="F62" s="11">
        <v>4.4000000000000004</v>
      </c>
      <c r="G62" s="12">
        <v>4.0999999999999996</v>
      </c>
      <c r="H62" s="3">
        <v>3.9</v>
      </c>
      <c r="I62" s="12">
        <v>3.6</v>
      </c>
      <c r="J62" s="12"/>
      <c r="K62" s="12"/>
      <c r="L62" s="12"/>
      <c r="M62" s="13"/>
    </row>
    <row r="63" spans="1:13" s="3" customFormat="1" ht="27" customHeight="1" x14ac:dyDescent="0.25">
      <c r="A63" s="109"/>
      <c r="B63" s="112"/>
      <c r="C63" s="116"/>
      <c r="D63" s="16" t="s">
        <v>138</v>
      </c>
      <c r="F63" s="11">
        <v>22.5</v>
      </c>
      <c r="G63" s="69">
        <v>20.399999999999999</v>
      </c>
      <c r="H63" s="3">
        <v>17.8</v>
      </c>
      <c r="I63" s="69">
        <v>15</v>
      </c>
      <c r="J63" s="12"/>
      <c r="K63" s="12"/>
      <c r="L63" s="12"/>
      <c r="M63" s="13"/>
    </row>
    <row r="64" spans="1:13" s="3" customFormat="1" ht="45" x14ac:dyDescent="0.25">
      <c r="A64" s="109"/>
      <c r="B64" s="112"/>
      <c r="C64" s="116"/>
      <c r="D64" s="16" t="s">
        <v>148</v>
      </c>
      <c r="F64" s="11">
        <v>153</v>
      </c>
      <c r="G64" s="49">
        <v>156</v>
      </c>
      <c r="H64" s="93">
        <v>143</v>
      </c>
      <c r="I64" s="49">
        <v>118</v>
      </c>
      <c r="J64" s="12"/>
      <c r="K64" s="12"/>
      <c r="L64" s="12"/>
      <c r="M64" s="13"/>
    </row>
    <row r="65" spans="1:13" s="3" customFormat="1" ht="30" x14ac:dyDescent="0.25">
      <c r="A65" s="109"/>
      <c r="B65" s="112"/>
      <c r="C65" s="116"/>
      <c r="D65" s="16" t="s">
        <v>8</v>
      </c>
      <c r="E65" s="3" t="s">
        <v>16</v>
      </c>
      <c r="F65" s="11">
        <v>23.3</v>
      </c>
      <c r="G65" s="12">
        <v>21.8</v>
      </c>
      <c r="H65" s="3">
        <v>22.5</v>
      </c>
      <c r="I65" s="12">
        <v>20.6</v>
      </c>
      <c r="J65" s="12"/>
      <c r="K65" s="12"/>
      <c r="L65" s="12"/>
      <c r="M65" s="13"/>
    </row>
    <row r="66" spans="1:13" s="3" customFormat="1" ht="24" customHeight="1" x14ac:dyDescent="0.25">
      <c r="A66" s="110"/>
      <c r="B66" s="113"/>
      <c r="C66" s="23" t="s">
        <v>96</v>
      </c>
      <c r="D66" s="31" t="s">
        <v>97</v>
      </c>
      <c r="E66" s="23"/>
      <c r="F66" s="24">
        <v>30.2</v>
      </c>
      <c r="G66" s="73">
        <v>41.02</v>
      </c>
      <c r="H66" s="23">
        <v>36.5</v>
      </c>
      <c r="I66" s="26"/>
      <c r="J66" s="26"/>
      <c r="K66" s="26"/>
      <c r="L66" s="26"/>
      <c r="M66" s="27"/>
    </row>
    <row r="67" spans="1:13" s="3" customFormat="1" ht="57.75" customHeight="1" x14ac:dyDescent="0.25">
      <c r="A67" s="33" t="s">
        <v>26</v>
      </c>
      <c r="B67" s="34"/>
      <c r="C67" s="35" t="s">
        <v>30</v>
      </c>
      <c r="D67" s="34" t="s">
        <v>27</v>
      </c>
      <c r="E67" s="38"/>
      <c r="F67" s="38">
        <v>0</v>
      </c>
      <c r="G67" s="36">
        <v>0</v>
      </c>
      <c r="H67" s="34">
        <v>0</v>
      </c>
      <c r="I67" s="36">
        <v>0</v>
      </c>
      <c r="J67" s="36">
        <v>0</v>
      </c>
      <c r="K67" s="36">
        <v>0</v>
      </c>
      <c r="L67" s="36">
        <v>0</v>
      </c>
      <c r="M67" s="37">
        <v>0</v>
      </c>
    </row>
    <row r="68" spans="1:13" s="3" customFormat="1" ht="56.25" customHeight="1" x14ac:dyDescent="0.25">
      <c r="A68" s="64" t="s">
        <v>28</v>
      </c>
      <c r="B68" s="19"/>
      <c r="C68" s="28" t="s">
        <v>66</v>
      </c>
      <c r="D68" s="19" t="s">
        <v>12</v>
      </c>
      <c r="E68" s="20"/>
      <c r="F68" s="20">
        <v>47</v>
      </c>
      <c r="G68" s="21">
        <v>11</v>
      </c>
      <c r="H68" s="19">
        <v>10</v>
      </c>
      <c r="I68" s="21">
        <v>13</v>
      </c>
      <c r="J68" s="21">
        <v>27</v>
      </c>
      <c r="K68" s="21">
        <v>11</v>
      </c>
      <c r="L68" s="21">
        <v>8</v>
      </c>
      <c r="M68" s="22"/>
    </row>
    <row r="69" spans="1:13" s="3" customFormat="1" ht="19.5" customHeight="1" x14ac:dyDescent="0.25">
      <c r="A69" s="108" t="s">
        <v>84</v>
      </c>
      <c r="B69" s="111"/>
      <c r="C69" s="28" t="s">
        <v>152</v>
      </c>
      <c r="D69" s="19" t="s">
        <v>12</v>
      </c>
      <c r="E69" s="20"/>
      <c r="F69" s="72">
        <v>3641</v>
      </c>
      <c r="G69" s="29">
        <v>3717</v>
      </c>
      <c r="H69" s="74">
        <v>4159</v>
      </c>
      <c r="I69" s="29">
        <v>4131</v>
      </c>
      <c r="J69" s="21"/>
      <c r="K69" s="21"/>
      <c r="L69" s="21"/>
      <c r="M69" s="22"/>
    </row>
    <row r="70" spans="1:13" s="3" customFormat="1" ht="20.25" customHeight="1" x14ac:dyDescent="0.25">
      <c r="A70" s="109"/>
      <c r="B70" s="112"/>
      <c r="C70" s="16" t="s">
        <v>85</v>
      </c>
      <c r="D70" s="3" t="s">
        <v>89</v>
      </c>
      <c r="E70" s="11"/>
      <c r="F70" s="47">
        <v>72921</v>
      </c>
      <c r="G70" s="14">
        <v>72521</v>
      </c>
      <c r="H70" s="79">
        <v>89376</v>
      </c>
      <c r="I70" s="14">
        <v>47625</v>
      </c>
      <c r="J70" s="12"/>
      <c r="K70" s="12"/>
      <c r="L70" s="12"/>
      <c r="M70" s="13"/>
    </row>
    <row r="71" spans="1:13" s="3" customFormat="1" ht="18" customHeight="1" x14ac:dyDescent="0.25">
      <c r="A71" s="110"/>
      <c r="B71" s="113"/>
      <c r="C71" s="16" t="s">
        <v>112</v>
      </c>
      <c r="D71" s="23" t="s">
        <v>114</v>
      </c>
      <c r="E71" s="11"/>
      <c r="F71" s="67">
        <v>20</v>
      </c>
      <c r="G71" s="69">
        <f t="shared" ref="G71:H71" si="2">G70/G69</f>
        <v>19.510626849609899</v>
      </c>
      <c r="H71" s="69">
        <f t="shared" si="2"/>
        <v>21.489781197403222</v>
      </c>
      <c r="I71" s="69">
        <f>I70/I69</f>
        <v>11.528685548293392</v>
      </c>
      <c r="J71" s="12"/>
      <c r="K71" s="12"/>
      <c r="L71" s="12"/>
      <c r="M71" s="13"/>
    </row>
    <row r="72" spans="1:13" s="3" customFormat="1" ht="30" customHeight="1" x14ac:dyDescent="0.25">
      <c r="A72" s="108" t="s">
        <v>86</v>
      </c>
      <c r="B72" s="111"/>
      <c r="C72" s="19" t="s">
        <v>45</v>
      </c>
      <c r="D72" s="16" t="s">
        <v>90</v>
      </c>
      <c r="E72" s="20"/>
      <c r="F72" s="20">
        <v>43</v>
      </c>
      <c r="G72" s="21">
        <v>43</v>
      </c>
      <c r="H72" s="19">
        <v>43</v>
      </c>
      <c r="I72" s="21">
        <v>50</v>
      </c>
      <c r="J72" s="21">
        <v>50</v>
      </c>
      <c r="K72" s="21">
        <v>33</v>
      </c>
      <c r="L72" s="21">
        <v>33</v>
      </c>
      <c r="M72" s="22">
        <v>29</v>
      </c>
    </row>
    <row r="73" spans="1:13" s="3" customFormat="1" ht="27" customHeight="1" x14ac:dyDescent="0.25">
      <c r="A73" s="109"/>
      <c r="B73" s="112"/>
      <c r="C73" s="3" t="s">
        <v>160</v>
      </c>
      <c r="D73" s="16" t="s">
        <v>90</v>
      </c>
      <c r="E73" s="11"/>
      <c r="F73" s="11">
        <v>23</v>
      </c>
      <c r="G73" s="12">
        <v>19</v>
      </c>
      <c r="I73" s="12"/>
      <c r="J73" s="12"/>
      <c r="K73" s="12"/>
      <c r="L73" s="12"/>
      <c r="M73" s="13"/>
    </row>
    <row r="74" spans="1:13" s="3" customFormat="1" ht="30.75" customHeight="1" x14ac:dyDescent="0.25">
      <c r="A74" s="109"/>
      <c r="B74" s="112"/>
      <c r="C74" s="3" t="s">
        <v>46</v>
      </c>
      <c r="D74" s="16" t="s">
        <v>90</v>
      </c>
      <c r="E74" s="11"/>
      <c r="F74" s="11">
        <v>41</v>
      </c>
      <c r="G74" s="12">
        <v>40</v>
      </c>
      <c r="H74" s="3">
        <v>40</v>
      </c>
      <c r="I74" s="12">
        <v>41</v>
      </c>
      <c r="J74" s="12">
        <v>39</v>
      </c>
      <c r="K74" s="12">
        <v>41</v>
      </c>
      <c r="L74" s="12">
        <v>41</v>
      </c>
      <c r="M74" s="13">
        <v>40</v>
      </c>
    </row>
    <row r="75" spans="1:13" s="3" customFormat="1" ht="14.25" customHeight="1" x14ac:dyDescent="0.25">
      <c r="A75" s="109"/>
      <c r="B75" s="112"/>
      <c r="C75" s="3" t="s">
        <v>95</v>
      </c>
      <c r="E75" s="11"/>
      <c r="F75" s="11"/>
      <c r="G75" s="12"/>
      <c r="I75" s="12"/>
      <c r="J75" s="12"/>
      <c r="K75" s="12"/>
      <c r="L75" s="12"/>
      <c r="M75" s="13"/>
    </row>
    <row r="76" spans="1:13" s="3" customFormat="1" ht="22.5" customHeight="1" x14ac:dyDescent="0.25">
      <c r="A76" s="109"/>
      <c r="B76" s="112"/>
      <c r="C76" s="12" t="s">
        <v>91</v>
      </c>
      <c r="D76" s="3" t="s">
        <v>94</v>
      </c>
      <c r="E76" s="11"/>
      <c r="F76" s="11">
        <v>20</v>
      </c>
      <c r="G76" s="12">
        <v>19</v>
      </c>
      <c r="H76" s="3">
        <v>22</v>
      </c>
      <c r="I76" s="12"/>
      <c r="J76" s="12"/>
      <c r="K76" s="12"/>
      <c r="L76" s="12"/>
      <c r="M76" s="13"/>
    </row>
    <row r="77" spans="1:13" s="3" customFormat="1" ht="22.5" customHeight="1" x14ac:dyDescent="0.25">
      <c r="A77" s="109"/>
      <c r="B77" s="112"/>
      <c r="C77" s="12" t="s">
        <v>92</v>
      </c>
      <c r="D77" s="3" t="s">
        <v>94</v>
      </c>
      <c r="E77" s="11"/>
      <c r="F77" s="11">
        <v>47</v>
      </c>
      <c r="G77" s="12">
        <v>57</v>
      </c>
      <c r="H77" s="3">
        <v>49</v>
      </c>
      <c r="I77" s="12"/>
      <c r="J77" s="12"/>
      <c r="K77" s="12"/>
      <c r="L77" s="12"/>
      <c r="M77" s="13"/>
    </row>
    <row r="78" spans="1:13" s="3" customFormat="1" ht="22.5" customHeight="1" x14ac:dyDescent="0.25">
      <c r="A78" s="109"/>
      <c r="B78" s="112"/>
      <c r="C78" s="12" t="s">
        <v>93</v>
      </c>
      <c r="D78" s="3" t="s">
        <v>94</v>
      </c>
      <c r="E78" s="11"/>
      <c r="F78" s="11">
        <v>33</v>
      </c>
      <c r="G78" s="12">
        <v>24</v>
      </c>
      <c r="H78" s="3">
        <v>29</v>
      </c>
      <c r="I78" s="12"/>
      <c r="J78" s="12"/>
      <c r="K78" s="12"/>
      <c r="L78" s="12"/>
      <c r="M78" s="13"/>
    </row>
    <row r="79" spans="1:13" s="3" customFormat="1" ht="22.5" customHeight="1" x14ac:dyDescent="0.25">
      <c r="A79" s="110"/>
      <c r="B79" s="113"/>
      <c r="C79" s="23" t="s">
        <v>87</v>
      </c>
      <c r="D79" s="23" t="s">
        <v>88</v>
      </c>
      <c r="E79" s="24"/>
      <c r="F79" s="24">
        <v>25</v>
      </c>
      <c r="G79" s="26">
        <v>26</v>
      </c>
      <c r="H79" s="23">
        <v>30</v>
      </c>
      <c r="I79" s="26">
        <v>28</v>
      </c>
      <c r="J79" s="26">
        <v>25</v>
      </c>
      <c r="K79" s="26"/>
      <c r="L79" s="26"/>
      <c r="M79" s="27"/>
    </row>
    <row r="80" spans="1:13" s="3" customFormat="1" x14ac:dyDescent="0.25">
      <c r="A80" s="108" t="s">
        <v>49</v>
      </c>
      <c r="B80" s="111"/>
      <c r="C80" s="3" t="s">
        <v>50</v>
      </c>
      <c r="D80" s="3" t="s">
        <v>53</v>
      </c>
      <c r="E80" s="11"/>
      <c r="F80" s="60">
        <v>42542</v>
      </c>
      <c r="G80" s="14">
        <v>36483</v>
      </c>
      <c r="H80" s="75">
        <v>54026</v>
      </c>
      <c r="I80" s="14">
        <v>43368</v>
      </c>
      <c r="J80" s="14">
        <v>42747</v>
      </c>
      <c r="K80" s="12"/>
      <c r="L80" s="12"/>
      <c r="M80" s="13"/>
    </row>
    <row r="81" spans="1:13" x14ac:dyDescent="0.25">
      <c r="A81" s="109"/>
      <c r="B81" s="112"/>
      <c r="C81" s="3" t="s">
        <v>51</v>
      </c>
      <c r="D81" s="3" t="s">
        <v>53</v>
      </c>
      <c r="F81" s="62">
        <v>2886</v>
      </c>
      <c r="G81" s="41">
        <v>951</v>
      </c>
      <c r="H81" s="80">
        <v>27657</v>
      </c>
      <c r="I81" s="40">
        <v>20930</v>
      </c>
      <c r="J81" s="40">
        <v>26261</v>
      </c>
      <c r="K81" s="41"/>
      <c r="L81" s="41"/>
      <c r="M81" s="42"/>
    </row>
    <row r="82" spans="1:13" x14ac:dyDescent="0.25">
      <c r="A82" s="109"/>
      <c r="B82" s="112"/>
      <c r="C82" s="3" t="s">
        <v>52</v>
      </c>
      <c r="D82" s="3" t="s">
        <v>53</v>
      </c>
      <c r="F82" s="62">
        <v>14126</v>
      </c>
      <c r="G82" s="40">
        <v>6663</v>
      </c>
      <c r="H82" s="80">
        <v>2179</v>
      </c>
      <c r="I82" s="40">
        <v>3203</v>
      </c>
      <c r="J82" s="40">
        <v>3007</v>
      </c>
      <c r="K82" s="41"/>
      <c r="L82" s="41"/>
      <c r="M82" s="42"/>
    </row>
    <row r="83" spans="1:13" x14ac:dyDescent="0.25">
      <c r="A83" s="109"/>
      <c r="B83" s="112"/>
      <c r="C83" s="3" t="s">
        <v>54</v>
      </c>
      <c r="D83" s="3" t="s">
        <v>53</v>
      </c>
      <c r="F83" s="62">
        <v>7981</v>
      </c>
      <c r="G83" s="40">
        <v>2356</v>
      </c>
      <c r="H83" s="80">
        <v>1064</v>
      </c>
      <c r="I83" s="41">
        <v>884</v>
      </c>
      <c r="J83" s="40">
        <v>2625</v>
      </c>
      <c r="K83" s="41"/>
      <c r="L83" s="41"/>
      <c r="M83" s="42"/>
    </row>
    <row r="84" spans="1:13" x14ac:dyDescent="0.25">
      <c r="A84" s="110"/>
      <c r="B84" s="113"/>
      <c r="C84" s="23" t="s">
        <v>55</v>
      </c>
      <c r="D84" s="23" t="s">
        <v>53</v>
      </c>
      <c r="E84" s="39"/>
      <c r="F84" s="63">
        <v>67534</v>
      </c>
      <c r="G84" s="50">
        <f>SUM(G80:G83)</f>
        <v>46453</v>
      </c>
      <c r="H84" s="81">
        <f>SUM(H80:H83)</f>
        <v>84926</v>
      </c>
      <c r="I84" s="50">
        <f>SUM(I80:I83)</f>
        <v>68385</v>
      </c>
      <c r="J84" s="50">
        <f>SUM(J80:J83)</f>
        <v>74640</v>
      </c>
      <c r="K84" s="43"/>
      <c r="L84" s="43"/>
      <c r="M84" s="44"/>
    </row>
    <row r="85" spans="1:13" x14ac:dyDescent="0.25">
      <c r="A85" s="108" t="s">
        <v>56</v>
      </c>
      <c r="B85" s="119"/>
      <c r="C85" s="3" t="s">
        <v>63</v>
      </c>
      <c r="D85" s="3" t="s">
        <v>59</v>
      </c>
      <c r="F85" s="2">
        <v>27</v>
      </c>
      <c r="G85" s="41">
        <v>24</v>
      </c>
      <c r="H85" s="82">
        <v>27</v>
      </c>
      <c r="I85" s="40">
        <v>21</v>
      </c>
      <c r="J85" s="41">
        <v>20</v>
      </c>
      <c r="K85" s="41"/>
      <c r="L85" s="41"/>
      <c r="M85" s="42"/>
    </row>
    <row r="86" spans="1:13" x14ac:dyDescent="0.25">
      <c r="A86" s="109"/>
      <c r="B86" s="120"/>
      <c r="C86" s="3" t="s">
        <v>64</v>
      </c>
      <c r="D86" s="3" t="s">
        <v>59</v>
      </c>
      <c r="F86" s="2">
        <v>33</v>
      </c>
      <c r="G86" s="41">
        <v>33</v>
      </c>
      <c r="H86" s="82">
        <v>41</v>
      </c>
      <c r="I86" s="40">
        <v>94</v>
      </c>
      <c r="J86" s="41">
        <v>74</v>
      </c>
      <c r="K86" s="41"/>
      <c r="L86" s="41"/>
      <c r="M86" s="42"/>
    </row>
    <row r="87" spans="1:13" x14ac:dyDescent="0.25">
      <c r="A87" s="110"/>
      <c r="B87" s="123"/>
      <c r="C87" s="23" t="s">
        <v>65</v>
      </c>
      <c r="D87" s="23" t="s">
        <v>58</v>
      </c>
      <c r="E87" s="39"/>
      <c r="F87" s="39">
        <v>2</v>
      </c>
      <c r="G87" s="43">
        <v>2</v>
      </c>
      <c r="H87" s="90">
        <v>2</v>
      </c>
      <c r="I87" s="50">
        <v>3</v>
      </c>
      <c r="J87" s="43">
        <v>2</v>
      </c>
      <c r="K87" s="43"/>
      <c r="L87" s="43"/>
      <c r="M87" s="44"/>
    </row>
    <row r="88" spans="1:13" x14ac:dyDescent="0.25">
      <c r="A88" s="108" t="s">
        <v>104</v>
      </c>
      <c r="B88" s="119"/>
      <c r="C88" s="3" t="s">
        <v>105</v>
      </c>
      <c r="D88" s="3" t="s">
        <v>108</v>
      </c>
      <c r="F88" s="48" t="s">
        <v>154</v>
      </c>
      <c r="G88" s="41" t="s">
        <v>106</v>
      </c>
      <c r="H88" s="82"/>
      <c r="I88" s="40"/>
      <c r="J88" s="41"/>
      <c r="K88" s="41"/>
      <c r="L88" s="41"/>
      <c r="M88" s="42"/>
    </row>
    <row r="89" spans="1:13" x14ac:dyDescent="0.25">
      <c r="A89" s="109"/>
      <c r="B89" s="120"/>
      <c r="C89" s="3" t="s">
        <v>107</v>
      </c>
      <c r="D89" s="3" t="s">
        <v>145</v>
      </c>
      <c r="F89" s="48" t="s">
        <v>162</v>
      </c>
      <c r="G89" s="41" t="s">
        <v>141</v>
      </c>
      <c r="H89" s="82" t="s">
        <v>142</v>
      </c>
      <c r="I89" s="40"/>
      <c r="J89" s="41"/>
      <c r="K89" s="41"/>
      <c r="L89" s="41"/>
      <c r="M89" s="42"/>
    </row>
    <row r="90" spans="1:13" ht="17.25" x14ac:dyDescent="0.25">
      <c r="A90" s="109"/>
      <c r="B90" s="120"/>
      <c r="C90" s="3" t="s">
        <v>109</v>
      </c>
      <c r="D90" s="3" t="s">
        <v>143</v>
      </c>
      <c r="F90" s="48" t="s">
        <v>161</v>
      </c>
      <c r="G90" s="41" t="s">
        <v>151</v>
      </c>
      <c r="H90" s="82" t="s">
        <v>144</v>
      </c>
      <c r="I90" s="40"/>
      <c r="J90" s="41"/>
      <c r="K90" s="41"/>
      <c r="L90" s="41"/>
      <c r="M90" s="42"/>
    </row>
    <row r="91" spans="1:13" ht="15.75" thickBot="1" x14ac:dyDescent="0.3">
      <c r="A91" s="118"/>
      <c r="B91" s="121"/>
      <c r="C91" s="17"/>
      <c r="D91" s="17"/>
      <c r="E91" s="18"/>
      <c r="F91" s="18"/>
      <c r="G91" s="45"/>
      <c r="H91" s="83"/>
      <c r="I91" s="45"/>
      <c r="J91" s="45"/>
      <c r="K91" s="45"/>
      <c r="L91" s="45"/>
      <c r="M91" s="46"/>
    </row>
    <row r="93" spans="1:13" s="5" customFormat="1" ht="12" x14ac:dyDescent="0.2">
      <c r="A93" s="4" t="s">
        <v>17</v>
      </c>
      <c r="B93" s="4"/>
      <c r="E93" s="4"/>
      <c r="F93" s="4"/>
      <c r="I93" s="6"/>
      <c r="J93" s="6"/>
      <c r="K93" s="6"/>
      <c r="L93" s="6"/>
      <c r="M93" s="6"/>
    </row>
    <row r="94" spans="1:13" s="5" customFormat="1" ht="14.25" x14ac:dyDescent="0.2">
      <c r="A94" s="5" t="s">
        <v>174</v>
      </c>
      <c r="E94" s="4"/>
      <c r="F94" s="4"/>
      <c r="I94" s="6"/>
      <c r="J94" s="6"/>
      <c r="K94" s="6"/>
      <c r="L94" s="6"/>
      <c r="M94" s="6"/>
    </row>
    <row r="95" spans="1:13" s="5" customFormat="1" ht="14.25" x14ac:dyDescent="0.2">
      <c r="A95" s="5" t="s">
        <v>159</v>
      </c>
      <c r="E95" s="4"/>
      <c r="F95" s="4"/>
      <c r="I95" s="6"/>
      <c r="J95" s="6"/>
      <c r="K95" s="6"/>
      <c r="L95" s="6"/>
      <c r="M95" s="6"/>
    </row>
    <row r="96" spans="1:13" s="7" customFormat="1" ht="14.25" x14ac:dyDescent="0.2">
      <c r="A96" s="10" t="s">
        <v>120</v>
      </c>
      <c r="B96" s="10"/>
      <c r="C96" s="5"/>
      <c r="D96" s="5"/>
      <c r="E96" s="8"/>
      <c r="F96" s="8"/>
      <c r="I96" s="9"/>
      <c r="J96" s="9"/>
      <c r="K96" s="9"/>
      <c r="L96" s="9"/>
      <c r="M96" s="9"/>
    </row>
    <row r="97" spans="1:13" x14ac:dyDescent="0.25">
      <c r="A97" s="10" t="s">
        <v>173</v>
      </c>
      <c r="B97" s="10"/>
    </row>
    <row r="98" spans="1:13" x14ac:dyDescent="0.25">
      <c r="A98" s="10" t="s">
        <v>175</v>
      </c>
      <c r="B98" s="10"/>
    </row>
    <row r="99" spans="1:13" x14ac:dyDescent="0.25">
      <c r="A99" s="10" t="s">
        <v>171</v>
      </c>
      <c r="B99" s="10"/>
    </row>
    <row r="100" spans="1:13" x14ac:dyDescent="0.25">
      <c r="A100" s="10" t="s">
        <v>172</v>
      </c>
      <c r="B100" s="10"/>
    </row>
    <row r="101" spans="1:13" s="5" customFormat="1" ht="14.25" x14ac:dyDescent="0.2">
      <c r="A101" s="5" t="s">
        <v>127</v>
      </c>
      <c r="B101" s="10"/>
      <c r="E101" s="4"/>
      <c r="F101" s="4"/>
      <c r="H101" s="6"/>
      <c r="I101" s="6"/>
      <c r="J101" s="6"/>
      <c r="K101" s="6"/>
      <c r="L101" s="6"/>
    </row>
    <row r="102" spans="1:13" s="5" customFormat="1" ht="14.25" x14ac:dyDescent="0.2">
      <c r="A102" s="10" t="s">
        <v>140</v>
      </c>
      <c r="B102" s="10"/>
      <c r="E102" s="4"/>
      <c r="F102" s="4"/>
      <c r="H102" s="6"/>
      <c r="I102" s="6"/>
      <c r="J102" s="6"/>
      <c r="K102" s="6"/>
      <c r="L102" s="6"/>
    </row>
    <row r="103" spans="1:13" ht="34.5" customHeight="1" x14ac:dyDescent="0.25">
      <c r="A103" s="122" t="s">
        <v>146</v>
      </c>
      <c r="B103" s="122"/>
      <c r="C103" s="122"/>
      <c r="D103" s="122"/>
      <c r="E103" s="122"/>
      <c r="F103" s="122"/>
      <c r="G103" s="122"/>
      <c r="H103" s="122"/>
      <c r="I103" s="122"/>
      <c r="J103" s="122"/>
      <c r="K103" s="122"/>
      <c r="L103" s="122"/>
      <c r="M103" s="122"/>
    </row>
    <row r="104" spans="1:13" x14ac:dyDescent="0.25">
      <c r="A104" s="10" t="s">
        <v>169</v>
      </c>
      <c r="B104" s="10"/>
    </row>
    <row r="105" spans="1:13" x14ac:dyDescent="0.25">
      <c r="A105" s="10" t="s">
        <v>165</v>
      </c>
    </row>
    <row r="106" spans="1:13" x14ac:dyDescent="0.25">
      <c r="A106" s="10" t="s">
        <v>170</v>
      </c>
    </row>
    <row r="107" spans="1:13" x14ac:dyDescent="0.25">
      <c r="A107" s="10"/>
      <c r="B107" s="10"/>
    </row>
    <row r="108" spans="1:13" x14ac:dyDescent="0.25">
      <c r="A108" s="51" t="s">
        <v>70</v>
      </c>
    </row>
    <row r="109" spans="1:13" x14ac:dyDescent="0.25">
      <c r="A109" s="10" t="s">
        <v>149</v>
      </c>
      <c r="B109" s="10"/>
    </row>
    <row r="110" spans="1:13" x14ac:dyDescent="0.25">
      <c r="A110" s="10" t="s">
        <v>168</v>
      </c>
      <c r="B110" s="10"/>
    </row>
    <row r="111" spans="1:13" x14ac:dyDescent="0.25">
      <c r="A111" s="10" t="s">
        <v>19</v>
      </c>
      <c r="B111" s="10"/>
    </row>
    <row r="112" spans="1:13" x14ac:dyDescent="0.25">
      <c r="A112" s="10" t="s">
        <v>167</v>
      </c>
    </row>
  </sheetData>
  <mergeCells count="25">
    <mergeCell ref="A88:A91"/>
    <mergeCell ref="B88:B91"/>
    <mergeCell ref="A103:M103"/>
    <mergeCell ref="A72:A79"/>
    <mergeCell ref="B72:B79"/>
    <mergeCell ref="A80:A84"/>
    <mergeCell ref="B80:B84"/>
    <mergeCell ref="A85:A87"/>
    <mergeCell ref="B85:B87"/>
    <mergeCell ref="A58:A66"/>
    <mergeCell ref="B58:B66"/>
    <mergeCell ref="C58:C65"/>
    <mergeCell ref="A69:A71"/>
    <mergeCell ref="B69:B71"/>
    <mergeCell ref="A32:A38"/>
    <mergeCell ref="B32:B38"/>
    <mergeCell ref="A39:A56"/>
    <mergeCell ref="B39:B56"/>
    <mergeCell ref="C47:C48"/>
    <mergeCell ref="A2:A23"/>
    <mergeCell ref="B2:B23"/>
    <mergeCell ref="A24:A26"/>
    <mergeCell ref="B24:B26"/>
    <mergeCell ref="A27:A31"/>
    <mergeCell ref="B27:B31"/>
  </mergeCells>
  <pageMargins left="0.7" right="0.7" top="0.75" bottom="0.75" header="0.3" footer="0.3"/>
  <pageSetup paperSize="8" scale="71" fitToHeight="0" orientation="landscape" r:id="rId1"/>
  <ignoredErrors>
    <ignoredError sqref="F29:I29 G34:J34 G84:H84 I84:J84"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4B0E719B8342D4486407E689BEE11B5" ma:contentTypeVersion="7" ma:contentTypeDescription="Create a new document." ma:contentTypeScope="" ma:versionID="f43c8587edbb68d2ea6702a086019e0b">
  <xsd:schema xmlns:xsd="http://www.w3.org/2001/XMLSchema" xmlns:xs="http://www.w3.org/2001/XMLSchema" xmlns:p="http://schemas.microsoft.com/office/2006/metadata/properties" xmlns:ns3="daaf00fe-d30e-48d0-ad67-be4eb978572f" xmlns:ns4="86b2bbb0-29e1-4ca0-a11f-fa455534cb2f" targetNamespace="http://schemas.microsoft.com/office/2006/metadata/properties" ma:root="true" ma:fieldsID="4713d91bfc477c1fae06a16084fb7ffe" ns3:_="" ns4:_="">
    <xsd:import namespace="daaf00fe-d30e-48d0-ad67-be4eb978572f"/>
    <xsd:import namespace="86b2bbb0-29e1-4ca0-a11f-fa455534cb2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af00fe-d30e-48d0-ad67-be4eb97857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b2bbb0-29e1-4ca0-a11f-fa455534cb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C18AA7-B5B4-417B-B3A2-E5E7CD0269B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4B15A72-D167-4A30-BB16-1CC243599B88}">
  <ds:schemaRefs>
    <ds:schemaRef ds:uri="http://schemas.microsoft.com/sharepoint/v3/contenttype/forms"/>
  </ds:schemaRefs>
</ds:datastoreItem>
</file>

<file path=customXml/itemProps3.xml><?xml version="1.0" encoding="utf-8"?>
<ds:datastoreItem xmlns:ds="http://schemas.openxmlformats.org/officeDocument/2006/customXml" ds:itemID="{5BB8310E-341C-4347-B4A6-A3A1327C54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af00fe-d30e-48d0-ad67-be4eb978572f"/>
    <ds:schemaRef ds:uri="86b2bbb0-29e1-4ca0-a11f-fa455534cb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Sustainability data table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Garrett</dc:creator>
  <cp:lastModifiedBy>Matt Jones</cp:lastModifiedBy>
  <cp:lastPrinted>2024-02-27T08:54:19Z</cp:lastPrinted>
  <dcterms:created xsi:type="dcterms:W3CDTF">2021-01-11T09:40:37Z</dcterms:created>
  <dcterms:modified xsi:type="dcterms:W3CDTF">2024-03-19T11:14:51Z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0x01010064B0E719B8342D4486407E689BEE11B5</vt:lpwstr>
  </property>
</Properties>
</file>